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Kersti\Documents\EKHÜ\000_Hindamiskomisjon\2024_10 eksam sügis\Ülesanded\06_KVH\"/>
    </mc:Choice>
  </mc:AlternateContent>
  <xr:revisionPtr revIDLastSave="0" documentId="13_ncr:1_{65987A61-E993-4311-95E9-585DDC308EEA}" xr6:coauthVersionLast="47" xr6:coauthVersionMax="47" xr10:uidLastSave="{00000000-0000-0000-0000-000000000000}"/>
  <bookViews>
    <workbookView xWindow="-110" yWindow="-110" windowWidth="19420" windowHeight="10300" xr2:uid="{00000000-000D-0000-FFFF-FFFF00000000}"/>
  </bookViews>
  <sheets>
    <sheet name="Leht1" sheetId="1" r:id="rId1"/>
    <sheet name="Leh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1" l="1"/>
  <c r="J58" i="1" l="1"/>
  <c r="J60" i="1" s="1"/>
  <c r="B62" i="1" l="1"/>
  <c r="B60" i="1" l="1"/>
  <c r="D69" i="1"/>
  <c r="B63" i="1"/>
  <c r="B69" i="1" s="1"/>
  <c r="C63" i="1" l="1"/>
  <c r="C69" i="1" s="1"/>
  <c r="B64" i="1"/>
  <c r="C64" i="1" s="1"/>
  <c r="E63" i="1"/>
  <c r="F63" i="1" s="1"/>
  <c r="G63" i="1" s="1"/>
  <c r="D64" i="1" l="1"/>
  <c r="E64" i="1" s="1"/>
  <c r="F64" i="1" s="1"/>
  <c r="G64" i="1" s="1"/>
  <c r="B68" i="1"/>
  <c r="C62" i="1" l="1"/>
  <c r="D62" i="1" s="1"/>
  <c r="E62" i="1" s="1"/>
  <c r="F62" i="1" s="1"/>
  <c r="G62" i="1" s="1"/>
  <c r="E51" i="1" l="1"/>
  <c r="E52" i="1"/>
  <c r="B70" i="1"/>
  <c r="G70" i="1"/>
  <c r="B67" i="1" l="1"/>
  <c r="B65" i="1"/>
  <c r="C68" i="1"/>
  <c r="G69" i="1"/>
  <c r="B71" i="1"/>
  <c r="B72" i="1" l="1"/>
  <c r="D68" i="1"/>
  <c r="C70" i="1"/>
  <c r="C60" i="1"/>
  <c r="C67" i="1" s="1"/>
  <c r="C38" i="1"/>
  <c r="B40" i="1" s="1"/>
  <c r="B42" i="1" s="1"/>
  <c r="B74" i="1" l="1"/>
  <c r="B73" i="1"/>
  <c r="B76" i="1"/>
  <c r="C65" i="1"/>
  <c r="C71" i="1"/>
  <c r="D70" i="1"/>
  <c r="E68" i="1"/>
  <c r="D60" i="1"/>
  <c r="E60" i="1" s="1"/>
  <c r="E65" i="1" l="1"/>
  <c r="D65" i="1"/>
  <c r="E67" i="1"/>
  <c r="F60" i="1"/>
  <c r="F65" i="1" s="1"/>
  <c r="C72" i="1"/>
  <c r="D67" i="1"/>
  <c r="D71" i="1" s="1"/>
  <c r="E69" i="1"/>
  <c r="F68" i="1"/>
  <c r="E70" i="1"/>
  <c r="G68" i="1" l="1"/>
  <c r="D72" i="1"/>
  <c r="E71" i="1"/>
  <c r="F70" i="1"/>
  <c r="F69" i="1"/>
  <c r="F67" i="1"/>
  <c r="E72" i="1" l="1"/>
  <c r="F71" i="1"/>
  <c r="F72" i="1" s="1"/>
  <c r="G60" i="1"/>
  <c r="G65" i="1" s="1"/>
  <c r="G67" i="1" l="1"/>
  <c r="G71" i="1" s="1"/>
  <c r="G72" i="1" l="1"/>
  <c r="C74" i="1"/>
  <c r="D74" i="1" s="1"/>
  <c r="E74" i="1" s="1"/>
  <c r="F74" i="1" s="1"/>
  <c r="G74" i="1" s="1"/>
  <c r="C73" i="1" l="1"/>
  <c r="C76" i="1" s="1"/>
  <c r="B80" i="1"/>
  <c r="D73" i="1" l="1"/>
  <c r="D76" i="1" s="1"/>
  <c r="C80" i="1"/>
  <c r="E73" i="1" l="1"/>
  <c r="E76" i="1" s="1"/>
  <c r="D80" i="1"/>
  <c r="F73" i="1" l="1"/>
  <c r="F76" i="1" s="1"/>
  <c r="E80" i="1"/>
  <c r="G73" i="1" l="1"/>
  <c r="G76" i="1" s="1"/>
  <c r="F77" i="1" s="1"/>
  <c r="F78" i="1" l="1"/>
  <c r="F79" i="1" s="1"/>
  <c r="F80" i="1" s="1"/>
  <c r="B81" i="1" s="1"/>
  <c r="B82" i="1" s="1"/>
  <c r="F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Kersti</author>
  </authors>
  <commentList>
    <comment ref="D63" authorId="0" shapeId="0" xr:uid="{60B1BA5D-AF68-4448-841A-CECEC5389E32}">
      <text>
        <r>
          <rPr>
            <b/>
            <sz val="9"/>
            <color indexed="81"/>
            <rFont val="Tahoma"/>
            <family val="2"/>
          </rPr>
          <t>Kersti:</t>
        </r>
        <r>
          <rPr>
            <sz val="9"/>
            <color indexed="81"/>
            <rFont val="Tahoma"/>
            <family val="2"/>
          </rPr>
          <t xml:space="preserve">
Üür tõuseb peale renoveerimist, arvestatud indekseerimist</t>
        </r>
      </text>
    </comment>
    <comment ref="B69" authorId="0" shapeId="0" xr:uid="{450B720D-0343-4C24-94C8-10E5FE3F0770}">
      <text>
        <r>
          <rPr>
            <b/>
            <sz val="9"/>
            <color indexed="81"/>
            <rFont val="Tahoma"/>
            <family val="2"/>
          </rPr>
          <t>Kersti:</t>
        </r>
        <r>
          <rPr>
            <sz val="9"/>
            <color indexed="81"/>
            <rFont val="Tahoma"/>
            <family val="2"/>
          </rPr>
          <t xml:space="preserve">
Vakantsus 100%, kuna renoveerimine 2 esimest aastat</t>
        </r>
      </text>
    </comment>
    <comment ref="D69" authorId="0" shapeId="0" xr:uid="{E7EAFCD9-3DC4-467D-B484-DADB3B8BFF0C}">
      <text>
        <r>
          <rPr>
            <b/>
            <sz val="9"/>
            <color indexed="81"/>
            <rFont val="Tahoma"/>
            <family val="2"/>
          </rPr>
          <t>Kersti:</t>
        </r>
        <r>
          <rPr>
            <sz val="9"/>
            <color indexed="81"/>
            <rFont val="Tahoma"/>
            <family val="2"/>
          </rPr>
          <t xml:space="preserve">
Mõnevõrra kõrgem, kuna otsitakse uusi üürnikke</t>
        </r>
      </text>
    </comment>
  </commentList>
</comments>
</file>

<file path=xl/sharedStrings.xml><?xml version="1.0" encoding="utf-8"?>
<sst xmlns="http://schemas.openxmlformats.org/spreadsheetml/2006/main" count="211" uniqueCount="143">
  <si>
    <t>a) Defineeri vara parima kasutuse mõiste ning ava läbi parima kasutuse nelja aspekti hinnatava vara parim kasutus?</t>
  </si>
  <si>
    <t xml:space="preserve">Vara parim kasutus - hindamisstandard defineerib vara parimat kasutust kui vara kõige tõenäolisemat kasutust, </t>
  </si>
  <si>
    <t>mis on füüsiliselt võimalik, vajalikult põhjendatud, õiguslikult lubatav, finantsmajanduslikult otstarbekas ja mille tulemusena hinnatav vara omandab kõrgeima väärtuse (EVS 875-1).</t>
  </si>
  <si>
    <t>b) Sõnasta ette antud lähteülesande kohaselt hinnatava vara turustatavuse 5 küsimust ning vasta neile?</t>
  </si>
  <si>
    <t>Hinnatava vara lõppkasutajad</t>
  </si>
  <si>
    <t>Lõppkasutajaid iseloomustavad tunnused</t>
  </si>
  <si>
    <t>Kas hinnatav vara rahuldab turusegmendi nõudeid</t>
  </si>
  <si>
    <t>Kui suur osa lõppkasutajatest soovib hinnatavat vara</t>
  </si>
  <si>
    <t>Kui suur osa lõppkasutajatest on võimelised hinnatavat vara soetama</t>
  </si>
  <si>
    <t>Tulenevalt lähteülesandest antud informatsioonist on hinnatava vara parimaks kasutuseks tema olemasolev kasutus üürimajana, mis genereerib omanikule jooksvalt rahavoogu.</t>
  </si>
  <si>
    <t>ei paista huvi üüripindade vastu ka jahtuvat.</t>
  </si>
  <si>
    <t>tuginedes teadaolevale informatsioonile, on hindaja hinnangul keskmine hulk lõppkasutajatest võimelised hinnatavat vara soetama</t>
  </si>
  <si>
    <t>lõppkasutajateks väikese ja keskmise suurusega investeerimisettevõtted</t>
  </si>
  <si>
    <t xml:space="preserve">lõppkasutajateks investeerimisettevõtted, kellel on pikaajaline turul tegutsemise kogemus, soov kasutada olemasolevat hoonet üürivoo saamise eesmärgil </t>
  </si>
  <si>
    <t>c) Turuväärtuse hindamine diskonteeritud rahavoogude meetodil</t>
  </si>
  <si>
    <t>Korrus</t>
  </si>
  <si>
    <t>Üüritav pind, m²</t>
  </si>
  <si>
    <t>Toalisus</t>
  </si>
  <si>
    <t>Üür, €/kuu</t>
  </si>
  <si>
    <t>Esimene</t>
  </si>
  <si>
    <t>-</t>
  </si>
  <si>
    <t>Eluruum</t>
  </si>
  <si>
    <t>Teine</t>
  </si>
  <si>
    <t>Kolmas</t>
  </si>
  <si>
    <t>Neljas</t>
  </si>
  <si>
    <t>Asum</t>
  </si>
  <si>
    <t>Seisukord</t>
  </si>
  <si>
    <t>Üür, eur/kuus</t>
  </si>
  <si>
    <t>Sadama</t>
  </si>
  <si>
    <t>Hea</t>
  </si>
  <si>
    <t>Järve</t>
  </si>
  <si>
    <t>Rahuldav</t>
  </si>
  <si>
    <t>Jõe</t>
  </si>
  <si>
    <t>Lahesopi</t>
  </si>
  <si>
    <t>Kalda</t>
  </si>
  <si>
    <t>Valik</t>
  </si>
  <si>
    <t>Tegemist on üürimajaga, mis asub populaarses Sadama asumis</t>
  </si>
  <si>
    <t>Hoone andmed</t>
  </si>
  <si>
    <t>Üldkasutatav pind, m²</t>
  </si>
  <si>
    <t>Hoone suletud netopind, m²</t>
  </si>
  <si>
    <t>Kulud</t>
  </si>
  <si>
    <t>Tegevuskulud</t>
  </si>
  <si>
    <t>Turuinfo</t>
  </si>
  <si>
    <t>Kapitalikulud</t>
  </si>
  <si>
    <t>€/suletud netopinna m² kohta kuus</t>
  </si>
  <si>
    <t>Indekseerimine</t>
  </si>
  <si>
    <t>Piirkond</t>
  </si>
  <si>
    <t>Hoone seisukord</t>
  </si>
  <si>
    <t>Müügihind/NOI suhtarv</t>
  </si>
  <si>
    <t>Sisemine tulumäär</t>
  </si>
  <si>
    <t>Kesklinn</t>
  </si>
  <si>
    <t>Väga hea</t>
  </si>
  <si>
    <t>Äärelinn</t>
  </si>
  <si>
    <t>Veduri</t>
  </si>
  <si>
    <t>Tulumäärad</t>
  </si>
  <si>
    <t>Kapitalisatsioonimäär</t>
  </si>
  <si>
    <t>Diskontomäär</t>
  </si>
  <si>
    <t>Kommentaar</t>
  </si>
  <si>
    <t>Tulud</t>
  </si>
  <si>
    <t>Ülevaade üüritavast pinnast</t>
  </si>
  <si>
    <t>Praegune olukord</t>
  </si>
  <si>
    <t>Üüritav pind</t>
  </si>
  <si>
    <t>Vakants turul</t>
  </si>
  <si>
    <t>Indekseerimine, aastas</t>
  </si>
  <si>
    <t>Turuinfo üür, €/kuu</t>
  </si>
  <si>
    <t>Valik, €/kuu</t>
  </si>
  <si>
    <t>Vakants</t>
  </si>
  <si>
    <t>valime turutaseme, kuna esiteks on lepingud tähtajatud, teiseks on kehtiv üürihind oluliselt kõrgem turutasemest</t>
  </si>
  <si>
    <t>valime turutaseme, kuna esiteks on lepingud tähtajatud, teiseks on kehtiv üürihind oluliselt madalam turutasemest</t>
  </si>
  <si>
    <t>5-7%</t>
  </si>
  <si>
    <t>valime turu madalama, kuna tuginedes infole on tegemikst väga populaarse piirkonnaga, kus uue üürilise leidmine ei võta kaua aega ning nõudlus pindade osas on samuti suur</t>
  </si>
  <si>
    <t>Eluruum "penthouse"</t>
  </si>
  <si>
    <t>hinnatava vara piirkond</t>
  </si>
  <si>
    <t>Diskonteeritud rahavoogude tabel</t>
  </si>
  <si>
    <t>Periood</t>
  </si>
  <si>
    <t>Tulu ankurüürniku pindadelt, eur/a</t>
  </si>
  <si>
    <t>Tulu II korruse ruumidelt, eur/a</t>
  </si>
  <si>
    <t>Tulu III korruse ruumidelt, eur/a</t>
  </si>
  <si>
    <t>Potentsiaalne kogutulu, PGI</t>
  </si>
  <si>
    <t>Vakants II korruse ruumidelt, eur</t>
  </si>
  <si>
    <t>Vakants ankurüürniku pindadelt, eur</t>
  </si>
  <si>
    <t>Pagarikoda/kohvik (ankurüürnik)</t>
  </si>
  <si>
    <t>Vaknts III korruse ruumidelt , eur</t>
  </si>
  <si>
    <t>Vakants "penthouse" korterilt, eur</t>
  </si>
  <si>
    <t>Efektiivne kogutulu (EGI)</t>
  </si>
  <si>
    <t>Vakantsi ja võlgnevuste tõttu saamata jäänud tulu</t>
  </si>
  <si>
    <t>Vakantsi ja võlgnevuste tõttu saamata jäänud tulu kokku, €</t>
  </si>
  <si>
    <t>NOI</t>
  </si>
  <si>
    <t>Müügikulu (2%), €</t>
  </si>
  <si>
    <t>Müügihind, €</t>
  </si>
  <si>
    <t>Müügikulu</t>
  </si>
  <si>
    <t>Lõpetav rahavoog, €</t>
  </si>
  <si>
    <t>Rahavoog, €</t>
  </si>
  <si>
    <t>Turuväärtus, €</t>
  </si>
  <si>
    <t>Turuväärtus ümardatult,  €</t>
  </si>
  <si>
    <t>Hinnatava vara likviidsus on keskmine ja eeldatav müügiperiood on kuni 12 kuud.</t>
  </si>
  <si>
    <t>valime turu madalama, kuna tuginedes infole on tegemist väga populaarse piirkonnaga, kus uue üürilise leidmine ei võta kaua aega ning nõudlus pindade osas on samuti suur</t>
  </si>
  <si>
    <t>Konkureerivad pakkumised turul</t>
  </si>
  <si>
    <t>Piirkonna arendusprojektid</t>
  </si>
  <si>
    <t>Kui palju pinda ja mis aja jooksul plaanitakse turule tuua</t>
  </si>
  <si>
    <t>Eeldatav müügiperiood</t>
  </si>
  <si>
    <t>tuginedes teadaolevale infole on sarnaste varade likviidsus keksmine ning praeguses majandussituatsioonis on sarnaste varade müügiperioodiks ca 12 kuud</t>
  </si>
  <si>
    <t>Neelduvus</t>
  </si>
  <si>
    <t>Oodatavad müügihinnad, vakants, üürihinnad</t>
  </si>
  <si>
    <t>Alternatiivsed kasutused</t>
  </si>
  <si>
    <t>Tulu IV korruse "penthouse" korterilt, eur/a</t>
  </si>
  <si>
    <t>raske konkreetselt välja tuua, kuid teadaoleva info põhjal pigem suurem osa (nõutud piirkond, väga heas seisus vara, olemas üürilepingud, vakantsus 0)</t>
  </si>
  <si>
    <t>hindaja hinanngul alternatiivsed kasutused puuduvad</t>
  </si>
  <si>
    <r>
      <rPr>
        <b/>
        <sz val="11"/>
        <color theme="1"/>
        <rFont val="Calibri"/>
        <family val="2"/>
        <charset val="186"/>
      </rPr>
      <t>füüsiline võimalikkus -tegemist on ü</t>
    </r>
    <r>
      <rPr>
        <sz val="11"/>
        <color theme="1"/>
        <rFont val="Calibri"/>
        <family val="2"/>
        <charset val="186"/>
      </rPr>
      <t>ürimajaga, kus kõik hoones asuvad pinnad on eraldisesvalt välja üüritavad ning väärtuse kuupäeva seisuga ka välja üüritud</t>
    </r>
  </si>
  <si>
    <r>
      <rPr>
        <b/>
        <sz val="11"/>
        <color theme="1"/>
        <rFont val="Calibri"/>
        <family val="2"/>
        <charset val="186"/>
      </rPr>
      <t>vajalikult põhjendatud</t>
    </r>
    <r>
      <rPr>
        <sz val="11"/>
        <color theme="1"/>
        <rFont val="Calibri"/>
        <family val="2"/>
        <charset val="186"/>
      </rPr>
      <t xml:space="preserve"> - tuginedes lähteülesandes antud infole, on tegemist väga populaarse piirkonnaga, kus on suur nõudlus nii elukondlike pindade kui ka äripindane (eelkõige teenindus/kaubanduspindade vastu)</t>
    </r>
  </si>
  <si>
    <r>
      <rPr>
        <b/>
        <sz val="11"/>
        <color theme="1"/>
        <rFont val="Calibri"/>
        <family val="2"/>
        <charset val="186"/>
      </rPr>
      <t xml:space="preserve">õiguslikult lubatud </t>
    </r>
    <r>
      <rPr>
        <sz val="11"/>
        <color theme="1"/>
        <rFont val="Calibri"/>
        <family val="2"/>
        <charset val="186"/>
      </rPr>
      <t xml:space="preserve">- tuginedes infole, on õiguslikult lubatud hinnatavat vara kasutada äripindadega korterelamuna, asjaolu toetab Tallinna üldplaneeringu järgne juhtotstarve (elu- ja ärimaa) ning </t>
    </r>
  </si>
  <si>
    <r>
      <rPr>
        <b/>
        <sz val="11"/>
        <color theme="1"/>
        <rFont val="Calibri"/>
        <family val="2"/>
        <charset val="186"/>
      </rPr>
      <t xml:space="preserve">finantsmajanduslik otstarbekus </t>
    </r>
    <r>
      <rPr>
        <sz val="11"/>
        <color theme="1"/>
        <rFont val="Calibri"/>
        <family val="2"/>
        <charset val="186"/>
      </rPr>
      <t xml:space="preserve">- tulenevalt teadaolevast infost ei ole finantmajanduslikult otsarbekas hooneosasid võõrandada, kuna piirkonnas on olemas nõudlus üüripindade vastu ning tuginedes turuinfole </t>
    </r>
  </si>
  <si>
    <t>olemasolev hoone kasutusotstarve ehitisregistris (äripindadega korterelamuna), mis vastab tegelikkusele.</t>
  </si>
  <si>
    <t xml:space="preserve">hinnatav vara rahuldav turusegmendi nõudeid, kuna piirkonnas on olemas suur nõudlus nii eluruumide kui ka teenindus/kaubanduspindade vastu. Tegemist on väga heas seisukorras oleva üürielamuga, mille esimesel korrusel asub klientide hulgas populaarne äripind (antud üürile 5+5 aastaks). </t>
  </si>
  <si>
    <t>neelduvus on väga hea/suur, kuivõrd nõudlus on suur ja pakkumine praktiliselt puudub</t>
  </si>
  <si>
    <t>tuginedes teadaolevale infole, ei ole oodata olulisi hinnamuutusi sarnaste varade üüri- ega müügihindades. Pigem püsivad hinnad aasta teisespooles samal tasemel. Vakantsuse osas ei ole samuti oodata suuremaid muutusi, kuna hinnatava vara piirkonnas on nõudlus  üüripindade vastu suur</t>
  </si>
  <si>
    <t>valime lepingujärgse üürihinna, kuna tegemist on pikaajalise ankurüürnikuga, kelle lepinguline üürisumma vastab turu keskmisele üüritasemele, kokku lepitud ühekordne üürimäära tõus lepingu pikendamisel 2027 +15%</t>
  </si>
  <si>
    <t>Korterite üüritulu kasv</t>
  </si>
  <si>
    <t>Ankurüürniku üüritulu kasv</t>
  </si>
  <si>
    <t>peale renoveerimist III korruse ruumid väga heas seisukorras,üürihind turutasemele</t>
  </si>
  <si>
    <t>III korruse ruumide renoveerimine</t>
  </si>
  <si>
    <t xml:space="preserve">Hinnatud tulemuse täpsusklass on antud turusegmendi jaoks tavapärane ehk +/- 10%. </t>
  </si>
  <si>
    <t>2025*</t>
  </si>
  <si>
    <t>2026*</t>
  </si>
  <si>
    <t>2027*</t>
  </si>
  <si>
    <t>2028*</t>
  </si>
  <si>
    <t>2029*</t>
  </si>
  <si>
    <t>2030*</t>
  </si>
  <si>
    <t>THI muutus,%</t>
  </si>
  <si>
    <t>Kuna tegemist on nõutud piirkonnaga, siis sarnaseid üürivoogu genereerivaid üürimaju piirkonnas pakkumisel ei ole. Küll aga on sarnaseid üürimaju pakkumisel Äärelinnas, sarnaste varade pakkumishinnad Äärelinnas jäävad 700 000- 900 000 euro vahele, need aga ei ole hinnatava varaga sarnased</t>
  </si>
  <si>
    <t>Lahesopi asumis on alustatud ühe pikaajalise üürimajutust pakkuva üürimaja arendustegevusega</t>
  </si>
  <si>
    <t>tuginedes teadaolevale infole on turule oodata 120 uut pikaajaliseks üürimiseks mõeldus korteritit, mis pole võrreldavad hinnatava varaga, kuna Lahesopi asumi arendus on eelkõige mõeldud vaikust ja rahu armastavatele inimestele, kes soovivad kortereid üürida pikema perioodi jooksul</t>
  </si>
  <si>
    <t>valime turutaseme, kuna esiteks on lepingud tähtajatud, teiseks on kehtiv üürihind kõrgem turutasemest</t>
  </si>
  <si>
    <t>valime turutaseme, kuna esiteks on lepingud tähtajatud, teiseks on kehtiv üürihind madalam turutasemest</t>
  </si>
  <si>
    <t>kuud üürnik sees</t>
  </si>
  <si>
    <t>kuud üürniku vaba, remont</t>
  </si>
  <si>
    <t>III korruse vakantsi abiarvutus</t>
  </si>
  <si>
    <t xml:space="preserve">Vara turuväärtus väärtuse kuupäeva 14.10.2024 seisuga on 1 650 000 € (2 590 €/m²). </t>
  </si>
  <si>
    <t>Leitud turuväärtus ei sisalda käibemaksu.</t>
  </si>
  <si>
    <t>380, väga heas korras korter 420</t>
  </si>
  <si>
    <t>600, , väga heas korras korter 750</t>
  </si>
  <si>
    <t>600, väga heas korras korter 750</t>
  </si>
  <si>
    <t>vastavalt Keskpanga prognoosile. Max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</si>
</sst>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0%"/>
  </numFmts>
  <fonts count="20">
    <font>
      <sz val="10"/>
      <color theme="1"/>
      <name val="Calibri"/>
      <family val="2"/>
      <charset val="186"/>
    </font>
    <font>
      <sz val="10"/>
      <color theme="1"/>
      <name val="Calibri"/>
      <family val="2"/>
      <charset val="186"/>
    </font>
    <font>
      <b/>
      <sz val="11"/>
      <color theme="1"/>
      <name val="Aptos Narrow"/>
      <family val="2"/>
      <charset val="186"/>
      <scheme val="minor"/>
    </font>
    <font>
      <b/>
      <sz val="11"/>
      <color theme="1"/>
      <name val="Calibri"/>
      <family val="2"/>
      <charset val="186"/>
    </font>
    <font>
      <sz val="11"/>
      <color theme="1"/>
      <name val="Calibri"/>
      <family val="2"/>
      <charset val="186"/>
    </font>
    <font>
      <sz val="11"/>
      <color rgb="FF000000"/>
      <name val="Calibri"/>
      <family val="2"/>
      <charset val="186"/>
    </font>
    <font>
      <sz val="11"/>
      <color rgb="FF0070C0"/>
      <name val="Calibri"/>
      <family val="2"/>
      <charset val="186"/>
    </font>
    <font>
      <b/>
      <sz val="11"/>
      <color rgb="FF000000"/>
      <name val="Calibri"/>
      <family val="2"/>
      <charset val="186"/>
    </font>
    <font>
      <sz val="11"/>
      <name val="Calibri"/>
      <family val="2"/>
    </font>
    <font>
      <sz val="11"/>
      <name val="Calibri"/>
      <family val="2"/>
      <charset val="186"/>
    </font>
    <font>
      <b/>
      <sz val="11"/>
      <name val="Calibri"/>
      <family val="2"/>
      <charset val="186"/>
    </font>
    <font>
      <sz val="9"/>
      <color indexed="81"/>
      <name val="Tahoma"/>
      <family val="2"/>
    </font>
    <font>
      <b/>
      <sz val="9"/>
      <color indexed="81"/>
      <name val="Tahoma"/>
      <family val="2"/>
    </font>
    <font>
      <sz val="11"/>
      <color theme="1"/>
      <name val="Arial"/>
      <family val="2"/>
      <charset val="186"/>
    </font>
    <font>
      <b/>
      <sz val="11"/>
      <color theme="1"/>
      <name val="Arial"/>
      <family val="2"/>
      <charset val="186"/>
    </font>
    <font>
      <b/>
      <sz val="11"/>
      <color rgb="FF000000"/>
      <name val="Arial"/>
      <family val="2"/>
      <charset val="186"/>
    </font>
    <font>
      <sz val="11"/>
      <name val="Aptos Narrow"/>
      <family val="2"/>
      <charset val="186"/>
      <scheme val="minor"/>
    </font>
    <font>
      <sz val="10"/>
      <name val="Arial"/>
      <family val="2"/>
    </font>
    <font>
      <b/>
      <sz val="10"/>
      <name val="Arial"/>
      <family val="2"/>
    </font>
    <font>
      <b/>
      <sz val="11"/>
      <color theme="1"/>
      <name val="Calibri"/>
      <family val="2"/>
    </font>
  </fonts>
  <fills count="7">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theme="3" tint="0.89999084444715716"/>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9">
    <xf numFmtId="0" fontId="0" fillId="0" borderId="0" xfId="0"/>
    <xf numFmtId="0" fontId="3" fillId="0" borderId="0" xfId="0" applyFont="1"/>
    <xf numFmtId="0" fontId="4" fillId="0" borderId="0" xfId="0" applyFont="1"/>
    <xf numFmtId="0" fontId="4" fillId="0" borderId="0" xfId="0" applyFont="1" applyAlignment="1">
      <alignment horizontal="center"/>
    </xf>
    <xf numFmtId="0" fontId="5" fillId="2" borderId="1" xfId="0" applyFont="1" applyFill="1" applyBorder="1" applyAlignment="1">
      <alignment horizontal="left" vertical="center" wrapText="1"/>
    </xf>
    <xf numFmtId="0" fontId="4" fillId="0" borderId="2" xfId="0" applyFont="1" applyBorder="1" applyAlignment="1">
      <alignment horizontal="justify" vertical="center" wrapText="1"/>
    </xf>
    <xf numFmtId="0" fontId="6" fillId="0" borderId="0" xfId="0" applyFont="1"/>
    <xf numFmtId="0" fontId="5" fillId="2" borderId="2"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left" wrapText="1"/>
    </xf>
    <xf numFmtId="0" fontId="3" fillId="3" borderId="2" xfId="0" applyFont="1" applyFill="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vertical="center"/>
    </xf>
    <xf numFmtId="0" fontId="4" fillId="3" borderId="2" xfId="0" applyFont="1" applyFill="1" applyBorder="1" applyAlignment="1">
      <alignment vertical="center" wrapText="1"/>
    </xf>
    <xf numFmtId="0" fontId="4" fillId="3" borderId="2" xfId="0" applyFont="1" applyFill="1" applyBorder="1" applyAlignment="1">
      <alignment vertical="center"/>
    </xf>
    <xf numFmtId="0" fontId="4" fillId="3"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xf>
    <xf numFmtId="9" fontId="4" fillId="0" borderId="3" xfId="1" applyFont="1" applyBorder="1" applyAlignment="1">
      <alignment horizontal="center" vertical="center"/>
    </xf>
    <xf numFmtId="0" fontId="3" fillId="3" borderId="10"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3" fillId="3" borderId="10" xfId="0" applyFont="1" applyFill="1" applyBorder="1" applyAlignment="1">
      <alignment vertical="center" wrapText="1"/>
    </xf>
    <xf numFmtId="0" fontId="3" fillId="3" borderId="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2" xfId="0" applyFont="1" applyBorder="1" applyAlignment="1">
      <alignment horizontal="center" vertical="center"/>
    </xf>
    <xf numFmtId="9" fontId="4" fillId="0" borderId="2" xfId="1" applyFont="1" applyBorder="1" applyAlignment="1">
      <alignment horizontal="center" vertical="center"/>
    </xf>
    <xf numFmtId="9" fontId="4" fillId="0" borderId="2" xfId="1" applyFont="1"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center"/>
    </xf>
    <xf numFmtId="9" fontId="4" fillId="0" borderId="0" xfId="1" applyFont="1" applyBorder="1" applyAlignment="1">
      <alignment vertical="center"/>
    </xf>
    <xf numFmtId="0" fontId="3" fillId="0" borderId="2" xfId="0" applyFont="1" applyBorder="1" applyAlignment="1">
      <alignment horizontal="center" vertical="center"/>
    </xf>
    <xf numFmtId="0" fontId="4" fillId="0" borderId="0" xfId="0" applyFont="1" applyAlignment="1">
      <alignment horizontal="center" wrapText="1"/>
    </xf>
    <xf numFmtId="0" fontId="4" fillId="0" borderId="2" xfId="0" applyFont="1" applyBorder="1" applyAlignment="1">
      <alignment horizontal="left" vertical="center"/>
    </xf>
    <xf numFmtId="0" fontId="3" fillId="0" borderId="2" xfId="0" applyFont="1" applyBorder="1" applyAlignment="1">
      <alignment vertical="center"/>
    </xf>
    <xf numFmtId="0" fontId="4" fillId="0" borderId="2" xfId="0" applyFont="1" applyBorder="1"/>
    <xf numFmtId="0" fontId="3" fillId="0" borderId="2" xfId="0" applyFont="1" applyBorder="1" applyAlignment="1">
      <alignment horizontal="left" vertical="center" wrapText="1"/>
    </xf>
    <xf numFmtId="9" fontId="4" fillId="0" borderId="0" xfId="0" applyNumberFormat="1" applyFont="1" applyAlignment="1">
      <alignment horizontal="center" vertical="center"/>
    </xf>
    <xf numFmtId="0" fontId="3" fillId="0" borderId="0" xfId="0" applyFont="1" applyAlignment="1">
      <alignment horizontal="left" vertical="center"/>
    </xf>
    <xf numFmtId="1" fontId="3" fillId="0" borderId="0" xfId="0" applyNumberFormat="1" applyFont="1"/>
    <xf numFmtId="0" fontId="3" fillId="0" borderId="2" xfId="0" applyFont="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4" fillId="0" borderId="9" xfId="0" applyFont="1" applyBorder="1" applyAlignment="1">
      <alignment horizontal="left" vertical="center"/>
    </xf>
    <xf numFmtId="10" fontId="4" fillId="0" borderId="2" xfId="0" applyNumberFormat="1" applyFont="1" applyBorder="1" applyAlignment="1">
      <alignment horizontal="center" vertical="center" wrapText="1"/>
    </xf>
    <xf numFmtId="0" fontId="3" fillId="3" borderId="2" xfId="0" applyFont="1" applyFill="1" applyBorder="1"/>
    <xf numFmtId="0" fontId="3" fillId="3" borderId="2" xfId="0" applyFont="1" applyFill="1" applyBorder="1" applyAlignment="1">
      <alignment horizontal="center"/>
    </xf>
    <xf numFmtId="3" fontId="4" fillId="0" borderId="2" xfId="0" applyNumberFormat="1"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wrapText="1"/>
    </xf>
    <xf numFmtId="0" fontId="3" fillId="2" borderId="2" xfId="0" applyFont="1" applyFill="1" applyBorder="1"/>
    <xf numFmtId="3" fontId="3" fillId="2" borderId="2" xfId="0" applyNumberFormat="1" applyFont="1" applyFill="1" applyBorder="1" applyAlignment="1">
      <alignment horizontal="center"/>
    </xf>
    <xf numFmtId="3" fontId="3" fillId="3" borderId="2" xfId="0" applyNumberFormat="1" applyFont="1" applyFill="1" applyBorder="1" applyAlignment="1">
      <alignment horizontal="center"/>
    </xf>
    <xf numFmtId="0" fontId="2" fillId="2" borderId="2" xfId="0" applyFont="1" applyFill="1" applyBorder="1"/>
    <xf numFmtId="0" fontId="3" fillId="0" borderId="2" xfId="0" applyFont="1" applyBorder="1"/>
    <xf numFmtId="6" fontId="4" fillId="0" borderId="0" xfId="0" applyNumberFormat="1" applyFont="1" applyAlignment="1">
      <alignment horizontal="center"/>
    </xf>
    <xf numFmtId="0" fontId="6" fillId="0" borderId="0" xfId="0" applyFont="1" applyAlignment="1">
      <alignment horizontal="right"/>
    </xf>
    <xf numFmtId="0" fontId="8" fillId="0" borderId="0" xfId="0" applyFont="1"/>
    <xf numFmtId="0" fontId="8" fillId="0" borderId="0" xfId="0" applyFont="1" applyAlignment="1">
      <alignment horizontal="center"/>
    </xf>
    <xf numFmtId="0" fontId="8" fillId="0" borderId="2" xfId="0" applyFont="1" applyBorder="1" applyAlignment="1">
      <alignment horizontal="justify"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9" fontId="9" fillId="0" borderId="3" xfId="1" applyFont="1" applyFill="1" applyBorder="1" applyAlignment="1">
      <alignment horizontal="center" vertical="center"/>
    </xf>
    <xf numFmtId="0" fontId="9" fillId="0" borderId="2" xfId="0" applyFont="1" applyBorder="1" applyAlignment="1">
      <alignment horizontal="justify" vertical="center" wrapText="1"/>
    </xf>
    <xf numFmtId="0" fontId="9" fillId="0" borderId="2" xfId="0" applyFont="1" applyBorder="1" applyAlignment="1">
      <alignment horizontal="center" vertical="center" wrapText="1"/>
    </xf>
    <xf numFmtId="0" fontId="10" fillId="0" borderId="2" xfId="0" applyFont="1" applyBorder="1" applyAlignment="1">
      <alignment horizontal="justify" vertical="center" wrapText="1"/>
    </xf>
    <xf numFmtId="9" fontId="10" fillId="0" borderId="3" xfId="1" applyFont="1" applyFill="1" applyBorder="1" applyAlignment="1">
      <alignment horizontal="center"/>
    </xf>
    <xf numFmtId="9" fontId="10" fillId="0" borderId="2" xfId="1" applyFont="1" applyFill="1" applyBorder="1" applyAlignment="1">
      <alignment horizontal="center"/>
    </xf>
    <xf numFmtId="0" fontId="10" fillId="0" borderId="2" xfId="0" applyFont="1" applyBorder="1" applyAlignment="1">
      <alignment horizontal="left" vertical="center" wrapText="1"/>
    </xf>
    <xf numFmtId="0" fontId="9" fillId="0" borderId="0" xfId="0" applyFont="1"/>
    <xf numFmtId="3" fontId="9" fillId="0" borderId="2" xfId="0" applyNumberFormat="1" applyFont="1" applyBorder="1" applyAlignment="1">
      <alignment horizontal="center"/>
    </xf>
    <xf numFmtId="0" fontId="4" fillId="4" borderId="2" xfId="0" applyFont="1" applyFill="1" applyBorder="1"/>
    <xf numFmtId="164" fontId="9" fillId="4" borderId="2" xfId="1" applyNumberFormat="1" applyFont="1" applyFill="1" applyBorder="1" applyAlignment="1">
      <alignment horizontal="center"/>
    </xf>
    <xf numFmtId="0" fontId="4" fillId="3" borderId="2" xfId="0" applyFont="1" applyFill="1" applyBorder="1"/>
    <xf numFmtId="9" fontId="4" fillId="3" borderId="2" xfId="1" applyFont="1" applyFill="1" applyBorder="1" applyAlignment="1">
      <alignment horizontal="center"/>
    </xf>
    <xf numFmtId="0" fontId="8" fillId="0" borderId="0" xfId="0" applyFont="1" applyAlignment="1">
      <alignment horizontal="center" vertical="center" wrapText="1"/>
    </xf>
    <xf numFmtId="9" fontId="4" fillId="0" borderId="0" xfId="1" applyFont="1" applyFill="1" applyBorder="1" applyAlignment="1">
      <alignment vertical="center" wrapText="1"/>
    </xf>
    <xf numFmtId="0" fontId="15" fillId="5" borderId="4" xfId="0" applyFont="1" applyFill="1" applyBorder="1" applyAlignment="1">
      <alignment horizontal="justify" vertical="center"/>
    </xf>
    <xf numFmtId="0" fontId="15" fillId="5" borderId="5" xfId="0" applyFont="1" applyFill="1" applyBorder="1" applyAlignment="1">
      <alignment horizontal="justify" vertical="center"/>
    </xf>
    <xf numFmtId="0" fontId="15" fillId="5" borderId="5" xfId="0" applyFont="1" applyFill="1" applyBorder="1" applyAlignment="1">
      <alignment horizontal="justify" vertical="center" wrapText="1"/>
    </xf>
    <xf numFmtId="0" fontId="14" fillId="0" borderId="6" xfId="0" applyFont="1" applyBorder="1" applyAlignment="1">
      <alignment horizontal="justify" vertical="center"/>
    </xf>
    <xf numFmtId="10" fontId="13" fillId="0" borderId="7" xfId="0" applyNumberFormat="1" applyFont="1" applyBorder="1" applyAlignment="1">
      <alignment horizontal="justify" vertical="center"/>
    </xf>
    <xf numFmtId="10" fontId="13" fillId="0" borderId="7" xfId="0" applyNumberFormat="1" applyFont="1" applyBorder="1" applyAlignment="1">
      <alignment horizontal="justify" vertical="center" wrapText="1"/>
    </xf>
    <xf numFmtId="9" fontId="4" fillId="0" borderId="2" xfId="1" applyFont="1" applyBorder="1" applyAlignment="1">
      <alignment horizontal="center" vertical="center" wrapText="1"/>
    </xf>
    <xf numFmtId="0" fontId="9" fillId="0" borderId="2" xfId="0" applyFont="1" applyFill="1" applyBorder="1" applyAlignment="1">
      <alignment horizontal="justify" vertical="center" wrapText="1"/>
    </xf>
    <xf numFmtId="0" fontId="19" fillId="0" borderId="0" xfId="0" applyFont="1"/>
    <xf numFmtId="10" fontId="16" fillId="6" borderId="0" xfId="1" applyNumberFormat="1" applyFont="1" applyFill="1"/>
    <xf numFmtId="0" fontId="16" fillId="6" borderId="0" xfId="0" applyFont="1" applyFill="1" applyAlignment="1">
      <alignment horizontal="center"/>
    </xf>
    <xf numFmtId="0" fontId="17" fillId="6" borderId="0" xfId="0" applyFont="1" applyFill="1"/>
    <xf numFmtId="164" fontId="18" fillId="6" borderId="0" xfId="1" applyNumberFormat="1" applyFont="1" applyFill="1" applyAlignment="1">
      <alignment horizontal="center"/>
    </xf>
    <xf numFmtId="0" fontId="16" fillId="6" borderId="0" xfId="0" applyFont="1" applyFill="1"/>
    <xf numFmtId="0" fontId="4" fillId="0" borderId="2" xfId="0" applyFont="1" applyFill="1" applyBorder="1"/>
    <xf numFmtId="3" fontId="9" fillId="0" borderId="2" xfId="0" applyNumberFormat="1" applyFont="1" applyFill="1" applyBorder="1" applyAlignment="1">
      <alignment horizontal="center"/>
    </xf>
    <xf numFmtId="3" fontId="4" fillId="0" borderId="2" xfId="0" applyNumberFormat="1" applyFont="1" applyFill="1" applyBorder="1" applyAlignment="1">
      <alignment horizontal="center"/>
    </xf>
    <xf numFmtId="3" fontId="4" fillId="3" borderId="2" xfId="0" applyNumberFormat="1" applyFont="1" applyFill="1" applyBorder="1" applyAlignment="1">
      <alignment horizontal="center" vertical="center" wrapText="1"/>
    </xf>
    <xf numFmtId="3" fontId="4" fillId="0" borderId="2" xfId="0" applyNumberFormat="1" applyFont="1" applyBorder="1"/>
    <xf numFmtId="3" fontId="9" fillId="0" borderId="2" xfId="0" applyNumberFormat="1" applyFont="1" applyBorder="1"/>
    <xf numFmtId="3" fontId="10" fillId="0" borderId="2" xfId="0" applyNumberFormat="1" applyFont="1" applyBorder="1" applyAlignment="1">
      <alignment horizont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9" fontId="4" fillId="0" borderId="10" xfId="1" applyFont="1" applyBorder="1" applyAlignment="1">
      <alignment horizontal="center" vertical="center"/>
    </xf>
    <xf numFmtId="9" fontId="4" fillId="0" borderId="9" xfId="1"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9" fontId="4" fillId="0" borderId="2" xfId="1" applyFont="1" applyBorder="1" applyAlignment="1">
      <alignment horizontal="center" vertical="center"/>
    </xf>
    <xf numFmtId="164" fontId="4" fillId="0" borderId="10" xfId="0" applyNumberFormat="1" applyFont="1"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9" fontId="4" fillId="0" borderId="3" xfId="1" applyFont="1" applyBorder="1" applyAlignment="1">
      <alignment horizontal="center" vertical="center"/>
    </xf>
    <xf numFmtId="9" fontId="4" fillId="0" borderId="10" xfId="1" applyFont="1" applyBorder="1" applyAlignment="1">
      <alignment horizontal="center" vertical="center" wrapText="1"/>
    </xf>
    <xf numFmtId="9" fontId="4" fillId="0" borderId="9" xfId="1" applyFont="1" applyBorder="1" applyAlignment="1">
      <alignment horizontal="center" vertical="center" wrapText="1"/>
    </xf>
    <xf numFmtId="9" fontId="4" fillId="0" borderId="3" xfId="1" applyFont="1" applyBorder="1" applyAlignment="1">
      <alignment horizontal="center" vertical="center" wrapText="1"/>
    </xf>
    <xf numFmtId="9" fontId="4" fillId="0" borderId="2" xfId="1" applyFont="1" applyBorder="1" applyAlignment="1">
      <alignment horizontal="center" vertical="center" wrapText="1"/>
    </xf>
    <xf numFmtId="0" fontId="17"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7"/>
  <sheetViews>
    <sheetView tabSelected="1" topLeftCell="A60" zoomScale="55" zoomScaleNormal="55" workbookViewId="0">
      <selection activeCell="H61" sqref="H61"/>
    </sheetView>
  </sheetViews>
  <sheetFormatPr defaultColWidth="8.796875" defaultRowHeight="14.5"/>
  <cols>
    <col min="1" max="1" width="41.296875" style="2" customWidth="1"/>
    <col min="2" max="2" width="29.09765625" style="2" customWidth="1"/>
    <col min="3" max="3" width="14.8984375" style="3" customWidth="1"/>
    <col min="4" max="4" width="23.19921875" style="2" customWidth="1"/>
    <col min="5" max="5" width="35.3984375" style="2" customWidth="1"/>
    <col min="6" max="6" width="20.59765625" style="2" customWidth="1"/>
    <col min="7" max="8" width="15" style="2" customWidth="1"/>
    <col min="9" max="9" width="37.19921875" style="2" customWidth="1"/>
    <col min="10" max="11" width="13.8984375" style="2" customWidth="1"/>
    <col min="12" max="12" width="24.796875" style="2" customWidth="1"/>
    <col min="13" max="13" width="24.19921875" style="2" customWidth="1"/>
    <col min="14" max="15" width="9.5" style="2" customWidth="1"/>
    <col min="16" max="16" width="8.796875" style="2"/>
    <col min="17" max="17" width="11.796875" style="2" customWidth="1"/>
    <col min="18" max="18" width="10.59765625" style="2" customWidth="1"/>
    <col min="19" max="19" width="10.09765625" style="2" customWidth="1"/>
    <col min="20" max="16384" width="8.796875" style="2"/>
  </cols>
  <sheetData>
    <row r="1" spans="1:6">
      <c r="A1" s="1" t="s">
        <v>0</v>
      </c>
    </row>
    <row r="2" spans="1:6">
      <c r="A2" s="2" t="s">
        <v>1</v>
      </c>
    </row>
    <row r="3" spans="1:6">
      <c r="A3" s="2" t="s">
        <v>2</v>
      </c>
    </row>
    <row r="5" spans="1:6">
      <c r="A5" s="2" t="s">
        <v>9</v>
      </c>
    </row>
    <row r="6" spans="1:6">
      <c r="A6" s="2" t="s">
        <v>108</v>
      </c>
    </row>
    <row r="7" spans="1:6">
      <c r="A7" s="2" t="s">
        <v>109</v>
      </c>
    </row>
    <row r="8" spans="1:6">
      <c r="A8" s="2" t="s">
        <v>110</v>
      </c>
    </row>
    <row r="9" spans="1:6">
      <c r="A9" s="76" t="s">
        <v>112</v>
      </c>
      <c r="B9" s="76"/>
      <c r="C9" s="77"/>
      <c r="D9" s="76"/>
    </row>
    <row r="10" spans="1:6">
      <c r="A10" s="2" t="s">
        <v>111</v>
      </c>
    </row>
    <row r="11" spans="1:6">
      <c r="A11" s="2" t="s">
        <v>10</v>
      </c>
    </row>
    <row r="13" spans="1:6">
      <c r="A13" s="1" t="s">
        <v>3</v>
      </c>
    </row>
    <row r="14" spans="1:6" ht="145">
      <c r="A14" s="4" t="s">
        <v>4</v>
      </c>
      <c r="B14" s="5" t="s">
        <v>12</v>
      </c>
      <c r="D14" s="4" t="s">
        <v>97</v>
      </c>
      <c r="E14" s="105" t="s">
        <v>129</v>
      </c>
      <c r="F14" s="6"/>
    </row>
    <row r="15" spans="1:6" ht="101.5">
      <c r="A15" s="4" t="s">
        <v>5</v>
      </c>
      <c r="B15" s="78" t="s">
        <v>13</v>
      </c>
      <c r="D15" s="4" t="s">
        <v>98</v>
      </c>
      <c r="E15" s="105" t="s">
        <v>130</v>
      </c>
      <c r="F15" s="6"/>
    </row>
    <row r="16" spans="1:6" ht="159.5">
      <c r="A16" s="4" t="s">
        <v>6</v>
      </c>
      <c r="B16" s="78" t="s">
        <v>113</v>
      </c>
      <c r="D16" s="4" t="s">
        <v>99</v>
      </c>
      <c r="E16" s="105" t="s">
        <v>131</v>
      </c>
      <c r="F16" s="6"/>
    </row>
    <row r="17" spans="1:19" ht="87">
      <c r="A17" s="7" t="s">
        <v>7</v>
      </c>
      <c r="B17" s="79" t="s">
        <v>106</v>
      </c>
      <c r="D17" s="7" t="s">
        <v>100</v>
      </c>
      <c r="E17" s="8" t="s">
        <v>101</v>
      </c>
    </row>
    <row r="18" spans="1:19" ht="86.4" customHeight="1">
      <c r="A18" s="7" t="s">
        <v>8</v>
      </c>
      <c r="B18" s="80" t="s">
        <v>11</v>
      </c>
      <c r="D18" s="7" t="s">
        <v>102</v>
      </c>
      <c r="E18" s="9" t="s">
        <v>114</v>
      </c>
      <c r="F18" s="6"/>
    </row>
    <row r="19" spans="1:19" ht="130.5">
      <c r="D19" s="7" t="s">
        <v>103</v>
      </c>
      <c r="E19" s="9" t="s">
        <v>115</v>
      </c>
    </row>
    <row r="20" spans="1:19" ht="29">
      <c r="D20" s="10" t="s">
        <v>104</v>
      </c>
      <c r="E20" s="9" t="s">
        <v>107</v>
      </c>
    </row>
    <row r="21" spans="1:19">
      <c r="D21" s="11"/>
      <c r="E21" s="12"/>
    </row>
    <row r="22" spans="1:19">
      <c r="A22" s="13" t="s">
        <v>14</v>
      </c>
    </row>
    <row r="23" spans="1:19">
      <c r="A23" s="13"/>
    </row>
    <row r="24" spans="1:19" ht="15" thickBot="1">
      <c r="A24" s="14" t="s">
        <v>36</v>
      </c>
    </row>
    <row r="25" spans="1:19" ht="29.5" thickBot="1">
      <c r="A25" s="15" t="s">
        <v>58</v>
      </c>
      <c r="B25" s="16"/>
      <c r="C25" s="17"/>
      <c r="D25" s="16"/>
      <c r="E25" s="16"/>
      <c r="F25" s="16"/>
      <c r="G25" s="16"/>
      <c r="H25" s="16"/>
      <c r="I25" s="16"/>
      <c r="J25" s="16"/>
      <c r="K25" s="16"/>
      <c r="L25" s="16"/>
      <c r="M25" s="16"/>
      <c r="N25" s="16"/>
      <c r="O25" s="18"/>
      <c r="P25" s="24" t="s">
        <v>25</v>
      </c>
      <c r="Q25" s="25" t="s">
        <v>26</v>
      </c>
      <c r="R25" s="25" t="s">
        <v>17</v>
      </c>
      <c r="S25" s="25" t="s">
        <v>27</v>
      </c>
    </row>
    <row r="26" spans="1:19" ht="15" thickBot="1">
      <c r="A26" s="19" t="s">
        <v>59</v>
      </c>
      <c r="B26" s="20"/>
      <c r="C26" s="21"/>
      <c r="D26" s="20"/>
      <c r="E26" s="22"/>
      <c r="F26" s="19" t="s">
        <v>60</v>
      </c>
      <c r="G26" s="19" t="s">
        <v>42</v>
      </c>
      <c r="H26" s="19" t="s">
        <v>35</v>
      </c>
      <c r="I26" s="19" t="s">
        <v>57</v>
      </c>
      <c r="J26" s="22"/>
      <c r="K26" s="22"/>
      <c r="L26" s="22"/>
      <c r="M26" s="22"/>
      <c r="N26" s="16"/>
      <c r="O26" s="23"/>
      <c r="P26" s="33" t="s">
        <v>28</v>
      </c>
      <c r="Q26" s="34" t="s">
        <v>51</v>
      </c>
      <c r="R26" s="34">
        <v>1</v>
      </c>
      <c r="S26" s="34">
        <v>420</v>
      </c>
    </row>
    <row r="27" spans="1:19" ht="29.5" thickBot="1">
      <c r="A27" s="19" t="s">
        <v>61</v>
      </c>
      <c r="B27" s="19" t="s">
        <v>15</v>
      </c>
      <c r="C27" s="26" t="s">
        <v>16</v>
      </c>
      <c r="D27" s="26" t="s">
        <v>17</v>
      </c>
      <c r="E27" s="27" t="s">
        <v>26</v>
      </c>
      <c r="F27" s="28" t="s">
        <v>18</v>
      </c>
      <c r="G27" s="29"/>
      <c r="H27" s="29"/>
      <c r="I27" s="30"/>
      <c r="J27" s="31" t="s">
        <v>62</v>
      </c>
      <c r="K27" s="31" t="s">
        <v>35</v>
      </c>
      <c r="L27" s="31" t="s">
        <v>57</v>
      </c>
      <c r="M27" s="31" t="s">
        <v>63</v>
      </c>
      <c r="N27" s="16"/>
      <c r="O27" s="32"/>
      <c r="P27" s="33" t="s">
        <v>30</v>
      </c>
      <c r="Q27" s="34" t="s">
        <v>31</v>
      </c>
      <c r="R27" s="34">
        <v>1</v>
      </c>
      <c r="S27" s="34">
        <v>380</v>
      </c>
    </row>
    <row r="28" spans="1:19" ht="116.5" thickBot="1">
      <c r="A28" s="20" t="s">
        <v>81</v>
      </c>
      <c r="B28" s="21" t="s">
        <v>19</v>
      </c>
      <c r="C28" s="21">
        <v>120</v>
      </c>
      <c r="D28" s="21" t="s">
        <v>20</v>
      </c>
      <c r="E28" s="35" t="s">
        <v>51</v>
      </c>
      <c r="F28" s="21">
        <v>3000</v>
      </c>
      <c r="G28" s="82">
        <v>3000</v>
      </c>
      <c r="H28" s="82">
        <v>3000</v>
      </c>
      <c r="I28" s="96" t="s">
        <v>116</v>
      </c>
      <c r="J28" s="36" t="s">
        <v>69</v>
      </c>
      <c r="K28" s="36">
        <v>0.05</v>
      </c>
      <c r="L28" s="21" t="s">
        <v>96</v>
      </c>
      <c r="M28" s="83">
        <v>0.15</v>
      </c>
      <c r="N28" s="16"/>
      <c r="O28" s="32"/>
      <c r="P28" s="33" t="s">
        <v>32</v>
      </c>
      <c r="Q28" s="34" t="s">
        <v>51</v>
      </c>
      <c r="R28" s="34">
        <v>4</v>
      </c>
      <c r="S28" s="34">
        <v>850</v>
      </c>
    </row>
    <row r="29" spans="1:19" ht="29.5" thickBot="1">
      <c r="A29" s="19" t="s">
        <v>61</v>
      </c>
      <c r="B29" s="19" t="s">
        <v>15</v>
      </c>
      <c r="C29" s="37" t="s">
        <v>16</v>
      </c>
      <c r="D29" s="26" t="s">
        <v>17</v>
      </c>
      <c r="E29" s="27" t="s">
        <v>26</v>
      </c>
      <c r="F29" s="37" t="s">
        <v>18</v>
      </c>
      <c r="G29" s="31" t="s">
        <v>64</v>
      </c>
      <c r="H29" s="31"/>
      <c r="I29" s="31" t="s">
        <v>65</v>
      </c>
      <c r="J29" s="31" t="s">
        <v>66</v>
      </c>
      <c r="K29" s="31" t="s">
        <v>35</v>
      </c>
      <c r="L29" s="31" t="s">
        <v>57</v>
      </c>
      <c r="M29" s="31" t="s">
        <v>45</v>
      </c>
      <c r="N29" s="16"/>
      <c r="O29" s="32"/>
      <c r="P29" s="33" t="s">
        <v>33</v>
      </c>
      <c r="Q29" s="34" t="s">
        <v>51</v>
      </c>
      <c r="R29" s="34">
        <v>2</v>
      </c>
      <c r="S29" s="34">
        <v>480</v>
      </c>
    </row>
    <row r="30" spans="1:19" ht="44" thickBot="1">
      <c r="A30" s="20" t="s">
        <v>21</v>
      </c>
      <c r="B30" s="81" t="s">
        <v>22</v>
      </c>
      <c r="C30" s="21">
        <v>40</v>
      </c>
      <c r="D30" s="38">
        <v>2</v>
      </c>
      <c r="E30" s="122" t="s">
        <v>51</v>
      </c>
      <c r="F30" s="21">
        <v>500</v>
      </c>
      <c r="G30" s="39">
        <v>480</v>
      </c>
      <c r="H30" s="39">
        <v>480</v>
      </c>
      <c r="I30" s="21" t="s">
        <v>132</v>
      </c>
      <c r="J30" s="124" t="s">
        <v>69</v>
      </c>
      <c r="K30" s="124">
        <v>0.05</v>
      </c>
      <c r="L30" s="134" t="s">
        <v>96</v>
      </c>
      <c r="M30" s="130" t="s">
        <v>142</v>
      </c>
      <c r="N30" s="16"/>
      <c r="O30" s="32"/>
      <c r="P30" s="33" t="s">
        <v>28</v>
      </c>
      <c r="Q30" s="34" t="s">
        <v>51</v>
      </c>
      <c r="R30" s="34">
        <v>5</v>
      </c>
      <c r="S30" s="34">
        <v>1200</v>
      </c>
    </row>
    <row r="31" spans="1:19" ht="44" thickBot="1">
      <c r="A31" s="20" t="s">
        <v>21</v>
      </c>
      <c r="B31" s="81" t="s">
        <v>22</v>
      </c>
      <c r="C31" s="21">
        <v>65</v>
      </c>
      <c r="D31" s="38">
        <v>4</v>
      </c>
      <c r="E31" s="123"/>
      <c r="F31" s="21">
        <v>800</v>
      </c>
      <c r="G31" s="39">
        <v>850</v>
      </c>
      <c r="H31" s="39">
        <v>850</v>
      </c>
      <c r="I31" s="21" t="s">
        <v>133</v>
      </c>
      <c r="J31" s="125"/>
      <c r="K31" s="125"/>
      <c r="L31" s="135"/>
      <c r="M31" s="131"/>
      <c r="N31" s="16"/>
      <c r="O31" s="32"/>
      <c r="P31" s="33" t="s">
        <v>34</v>
      </c>
      <c r="Q31" s="34" t="s">
        <v>31</v>
      </c>
      <c r="R31" s="34">
        <v>3</v>
      </c>
      <c r="S31" s="34">
        <v>600</v>
      </c>
    </row>
    <row r="32" spans="1:19" ht="44" thickBot="1">
      <c r="A32" s="20" t="s">
        <v>21</v>
      </c>
      <c r="B32" s="81" t="s">
        <v>22</v>
      </c>
      <c r="C32" s="21">
        <v>35</v>
      </c>
      <c r="D32" s="38">
        <v>1</v>
      </c>
      <c r="E32" s="123"/>
      <c r="F32" s="21">
        <v>450</v>
      </c>
      <c r="G32" s="39">
        <v>420</v>
      </c>
      <c r="H32" s="39">
        <v>420</v>
      </c>
      <c r="I32" s="21" t="s">
        <v>132</v>
      </c>
      <c r="J32" s="125"/>
      <c r="K32" s="133"/>
      <c r="L32" s="136"/>
      <c r="M32" s="132"/>
      <c r="N32" s="16"/>
      <c r="P32" s="33" t="s">
        <v>28</v>
      </c>
      <c r="Q32" s="34" t="s">
        <v>51</v>
      </c>
      <c r="R32" s="34">
        <v>3</v>
      </c>
      <c r="S32" s="34">
        <v>750</v>
      </c>
    </row>
    <row r="33" spans="1:18" s="1" customFormat="1" ht="29">
      <c r="A33" s="19" t="s">
        <v>61</v>
      </c>
      <c r="B33" s="40" t="s">
        <v>15</v>
      </c>
      <c r="C33" s="41" t="s">
        <v>16</v>
      </c>
      <c r="D33" s="37" t="s">
        <v>17</v>
      </c>
      <c r="E33" s="31" t="s">
        <v>26</v>
      </c>
      <c r="F33" s="42" t="s">
        <v>18</v>
      </c>
      <c r="G33" s="31" t="s">
        <v>64</v>
      </c>
      <c r="H33" s="31"/>
      <c r="I33" s="31" t="s">
        <v>65</v>
      </c>
      <c r="J33" s="31" t="s">
        <v>66</v>
      </c>
      <c r="K33" s="31"/>
      <c r="L33" s="31"/>
      <c r="M33" s="31" t="s">
        <v>45</v>
      </c>
      <c r="N33" s="16" t="s">
        <v>119</v>
      </c>
    </row>
    <row r="34" spans="1:18" s="1" customFormat="1" ht="58">
      <c r="A34" s="20" t="s">
        <v>21</v>
      </c>
      <c r="B34" s="21" t="s">
        <v>23</v>
      </c>
      <c r="C34" s="21">
        <v>30</v>
      </c>
      <c r="D34" s="21">
        <v>1</v>
      </c>
      <c r="E34" s="126" t="s">
        <v>31</v>
      </c>
      <c r="F34" s="21">
        <v>450</v>
      </c>
      <c r="G34" s="21" t="s">
        <v>139</v>
      </c>
      <c r="H34" s="21">
        <v>380</v>
      </c>
      <c r="I34" s="21" t="s">
        <v>67</v>
      </c>
      <c r="J34" s="129" t="s">
        <v>69</v>
      </c>
      <c r="K34" s="129">
        <v>0.05</v>
      </c>
      <c r="L34" s="137" t="s">
        <v>70</v>
      </c>
      <c r="M34" s="130" t="s">
        <v>142</v>
      </c>
      <c r="N34" s="2">
        <v>420</v>
      </c>
    </row>
    <row r="35" spans="1:18" ht="58">
      <c r="A35" s="20" t="s">
        <v>21</v>
      </c>
      <c r="B35" s="21" t="s">
        <v>23</v>
      </c>
      <c r="C35" s="21">
        <v>52</v>
      </c>
      <c r="D35" s="21">
        <v>3</v>
      </c>
      <c r="E35" s="127"/>
      <c r="F35" s="21">
        <v>750</v>
      </c>
      <c r="G35" s="21" t="s">
        <v>140</v>
      </c>
      <c r="H35" s="21">
        <v>600</v>
      </c>
      <c r="I35" s="21" t="s">
        <v>67</v>
      </c>
      <c r="J35" s="129"/>
      <c r="K35" s="129"/>
      <c r="L35" s="137"/>
      <c r="M35" s="131"/>
      <c r="N35" s="16">
        <v>750</v>
      </c>
    </row>
    <row r="36" spans="1:18" ht="69" customHeight="1">
      <c r="A36" s="20" t="s">
        <v>21</v>
      </c>
      <c r="B36" s="21" t="s">
        <v>23</v>
      </c>
      <c r="C36" s="21">
        <v>55</v>
      </c>
      <c r="D36" s="21">
        <v>3</v>
      </c>
      <c r="E36" s="128"/>
      <c r="F36" s="21">
        <v>750</v>
      </c>
      <c r="G36" s="21" t="s">
        <v>141</v>
      </c>
      <c r="H36" s="21">
        <v>600</v>
      </c>
      <c r="I36" s="21" t="s">
        <v>67</v>
      </c>
      <c r="J36" s="129"/>
      <c r="K36" s="129"/>
      <c r="L36" s="137"/>
      <c r="M36" s="132"/>
      <c r="N36" s="16">
        <v>750</v>
      </c>
    </row>
    <row r="37" spans="1:18" ht="116">
      <c r="A37" s="20" t="s">
        <v>71</v>
      </c>
      <c r="B37" s="21" t="s">
        <v>24</v>
      </c>
      <c r="C37" s="21">
        <v>110</v>
      </c>
      <c r="D37" s="21">
        <v>5</v>
      </c>
      <c r="E37" s="43" t="s">
        <v>51</v>
      </c>
      <c r="F37" s="21">
        <v>950</v>
      </c>
      <c r="G37" s="21">
        <v>1200</v>
      </c>
      <c r="H37" s="21">
        <v>1200</v>
      </c>
      <c r="I37" s="21" t="s">
        <v>68</v>
      </c>
      <c r="J37" s="44" t="s">
        <v>69</v>
      </c>
      <c r="K37" s="44">
        <v>0.05</v>
      </c>
      <c r="L37" s="45" t="s">
        <v>70</v>
      </c>
      <c r="M37" s="104" t="s">
        <v>142</v>
      </c>
      <c r="N37" s="16"/>
    </row>
    <row r="38" spans="1:18">
      <c r="A38" s="46"/>
      <c r="C38" s="47">
        <f>C37+C36+C35+C34+C31+C32+C30+C28</f>
        <v>507</v>
      </c>
      <c r="J38" s="48"/>
      <c r="K38" s="48"/>
      <c r="L38" s="97"/>
      <c r="M38" s="97"/>
    </row>
    <row r="39" spans="1:18">
      <c r="A39" s="49" t="s">
        <v>37</v>
      </c>
      <c r="B39" s="43"/>
      <c r="C39" s="50"/>
      <c r="D39" s="119" t="s">
        <v>40</v>
      </c>
      <c r="E39" s="120"/>
      <c r="F39" s="121"/>
      <c r="J39" s="48"/>
      <c r="K39" s="48"/>
      <c r="L39" s="97"/>
      <c r="M39" s="97"/>
    </row>
    <row r="40" spans="1:18" ht="15" thickBot="1">
      <c r="A40" s="51" t="s">
        <v>16</v>
      </c>
      <c r="B40" s="43">
        <f>C38</f>
        <v>507</v>
      </c>
      <c r="D40" s="52" t="s">
        <v>41</v>
      </c>
      <c r="E40" s="43">
        <v>0.7</v>
      </c>
      <c r="F40" s="53" t="s">
        <v>44</v>
      </c>
      <c r="G40" s="53"/>
    </row>
    <row r="41" spans="1:18" ht="15" thickBot="1">
      <c r="A41" s="9" t="s">
        <v>38</v>
      </c>
      <c r="B41" s="43">
        <v>130</v>
      </c>
      <c r="D41" s="52" t="s">
        <v>43</v>
      </c>
      <c r="E41" s="43">
        <v>0.2</v>
      </c>
      <c r="F41" s="53" t="s">
        <v>44</v>
      </c>
      <c r="G41" s="67"/>
      <c r="H41" s="3"/>
      <c r="K41" s="98"/>
      <c r="L41" s="99">
        <v>2024</v>
      </c>
      <c r="M41" s="99" t="s">
        <v>122</v>
      </c>
      <c r="N41" s="99" t="s">
        <v>123</v>
      </c>
      <c r="O41" s="99" t="s">
        <v>124</v>
      </c>
      <c r="P41" s="99" t="s">
        <v>125</v>
      </c>
      <c r="Q41" s="99" t="s">
        <v>126</v>
      </c>
      <c r="R41" s="100" t="s">
        <v>127</v>
      </c>
    </row>
    <row r="42" spans="1:18" ht="28.5" thickBot="1">
      <c r="A42" s="54" t="s">
        <v>39</v>
      </c>
      <c r="B42" s="49">
        <f>SUM(B40:B41)</f>
        <v>637</v>
      </c>
      <c r="D42" s="15"/>
      <c r="E42" s="55"/>
      <c r="K42" s="101" t="s">
        <v>128</v>
      </c>
      <c r="L42" s="102">
        <v>3.5000000000000003E-2</v>
      </c>
      <c r="M42" s="102">
        <v>3.9E-2</v>
      </c>
      <c r="N42" s="102">
        <v>3.5999999999999997E-2</v>
      </c>
      <c r="O42" s="102">
        <v>2.5000000000000001E-2</v>
      </c>
      <c r="P42" s="102">
        <v>2.5000000000000001E-2</v>
      </c>
      <c r="Q42" s="102">
        <v>2.5000000000000001E-2</v>
      </c>
      <c r="R42" s="103">
        <v>2.5000000000000001E-2</v>
      </c>
    </row>
    <row r="43" spans="1:18">
      <c r="A43" s="12"/>
      <c r="B43" s="17"/>
      <c r="D43" s="15"/>
      <c r="E43" s="55"/>
    </row>
    <row r="44" spans="1:18">
      <c r="A44" s="56"/>
      <c r="B44" s="57"/>
      <c r="D44" s="15" t="s">
        <v>54</v>
      </c>
    </row>
    <row r="45" spans="1:18" ht="29">
      <c r="D45" s="58" t="s">
        <v>46</v>
      </c>
      <c r="E45" s="58" t="s">
        <v>25</v>
      </c>
      <c r="F45" s="58" t="s">
        <v>47</v>
      </c>
      <c r="G45" s="58" t="s">
        <v>48</v>
      </c>
      <c r="H45" s="58"/>
      <c r="I45" s="58" t="s">
        <v>49</v>
      </c>
    </row>
    <row r="46" spans="1:18">
      <c r="D46" s="59" t="s">
        <v>50</v>
      </c>
      <c r="E46" s="60" t="s">
        <v>28</v>
      </c>
      <c r="F46" s="60" t="s">
        <v>51</v>
      </c>
      <c r="G46" s="60">
        <v>20</v>
      </c>
      <c r="H46" s="60"/>
      <c r="I46" s="61">
        <v>7.0000000000000007E-2</v>
      </c>
      <c r="J46" s="62" t="s">
        <v>72</v>
      </c>
      <c r="K46" s="46"/>
      <c r="L46" s="46"/>
    </row>
    <row r="47" spans="1:18">
      <c r="D47" s="5" t="s">
        <v>52</v>
      </c>
      <c r="E47" s="21" t="s">
        <v>34</v>
      </c>
      <c r="F47" s="21" t="s">
        <v>29</v>
      </c>
      <c r="G47" s="21">
        <v>10</v>
      </c>
      <c r="H47" s="21"/>
      <c r="I47" s="63">
        <v>0.09</v>
      </c>
    </row>
    <row r="48" spans="1:18">
      <c r="D48" s="84" t="s">
        <v>52</v>
      </c>
      <c r="E48" s="85" t="s">
        <v>53</v>
      </c>
      <c r="F48" s="21" t="s">
        <v>31</v>
      </c>
      <c r="G48" s="21">
        <v>15</v>
      </c>
      <c r="H48" s="21"/>
      <c r="I48" s="63">
        <v>0.11</v>
      </c>
    </row>
    <row r="49" spans="1:12">
      <c r="D49" s="84" t="s">
        <v>50</v>
      </c>
      <c r="E49" s="85" t="s">
        <v>32</v>
      </c>
      <c r="F49" s="21" t="s">
        <v>51</v>
      </c>
      <c r="G49" s="21">
        <v>15</v>
      </c>
      <c r="H49" s="21"/>
      <c r="I49" s="63">
        <v>6.5000000000000002E-2</v>
      </c>
    </row>
    <row r="50" spans="1:12">
      <c r="D50" s="84" t="s">
        <v>50</v>
      </c>
      <c r="E50" s="85" t="s">
        <v>33</v>
      </c>
      <c r="F50" s="21" t="s">
        <v>31</v>
      </c>
      <c r="G50" s="21">
        <v>10</v>
      </c>
      <c r="H50" s="21"/>
      <c r="I50" s="63">
        <v>0.11</v>
      </c>
    </row>
    <row r="51" spans="1:12">
      <c r="C51" s="75"/>
      <c r="D51" s="86" t="s">
        <v>56</v>
      </c>
      <c r="E51" s="87">
        <f>I46</f>
        <v>7.0000000000000007E-2</v>
      </c>
    </row>
    <row r="52" spans="1:12">
      <c r="D52" s="86" t="s">
        <v>55</v>
      </c>
      <c r="E52" s="88">
        <f>1/G46</f>
        <v>0.05</v>
      </c>
    </row>
    <row r="53" spans="1:12">
      <c r="D53" s="89" t="s">
        <v>90</v>
      </c>
      <c r="E53" s="88">
        <v>0.02</v>
      </c>
    </row>
    <row r="54" spans="1:12">
      <c r="D54" s="90"/>
      <c r="E54" s="90"/>
    </row>
    <row r="55" spans="1:12">
      <c r="A55" s="1" t="s">
        <v>73</v>
      </c>
      <c r="D55" s="90"/>
      <c r="E55" s="90"/>
    </row>
    <row r="56" spans="1:12">
      <c r="D56" s="90"/>
      <c r="E56" s="90"/>
    </row>
    <row r="57" spans="1:12">
      <c r="A57" s="53"/>
      <c r="B57" s="49">
        <v>2024</v>
      </c>
      <c r="C57" s="49">
        <v>2025</v>
      </c>
      <c r="D57" s="49">
        <v>2026</v>
      </c>
      <c r="E57" s="49">
        <v>2027</v>
      </c>
      <c r="F57" s="49">
        <v>2028</v>
      </c>
      <c r="G57" s="49">
        <v>2029</v>
      </c>
      <c r="H57" s="3"/>
      <c r="J57" s="106" t="s">
        <v>136</v>
      </c>
    </row>
    <row r="58" spans="1:12">
      <c r="A58" s="64" t="s">
        <v>74</v>
      </c>
      <c r="B58" s="65">
        <v>1</v>
      </c>
      <c r="C58" s="65">
        <v>2</v>
      </c>
      <c r="D58" s="65">
        <v>3</v>
      </c>
      <c r="E58" s="65">
        <v>4</v>
      </c>
      <c r="F58" s="65">
        <v>5</v>
      </c>
      <c r="G58" s="65">
        <v>6</v>
      </c>
      <c r="H58" s="3"/>
      <c r="J58" s="107">
        <f>K34</f>
        <v>0.05</v>
      </c>
      <c r="K58" s="108">
        <v>9</v>
      </c>
      <c r="L58" s="109" t="s">
        <v>134</v>
      </c>
    </row>
    <row r="59" spans="1:12">
      <c r="A59" s="94" t="s">
        <v>118</v>
      </c>
      <c r="B59" s="65"/>
      <c r="C59" s="65"/>
      <c r="D59" s="95">
        <v>0.15</v>
      </c>
      <c r="E59" s="65"/>
      <c r="F59" s="65"/>
      <c r="G59" s="65"/>
      <c r="H59" s="3"/>
      <c r="J59" s="107">
        <v>1</v>
      </c>
      <c r="K59" s="108">
        <v>3</v>
      </c>
      <c r="L59" s="109" t="s">
        <v>135</v>
      </c>
    </row>
    <row r="60" spans="1:12">
      <c r="A60" s="53" t="s">
        <v>75</v>
      </c>
      <c r="B60" s="91">
        <f>H28*12</f>
        <v>36000</v>
      </c>
      <c r="C60" s="91">
        <f>B60</f>
        <v>36000</v>
      </c>
      <c r="D60" s="91">
        <f>C60</f>
        <v>36000</v>
      </c>
      <c r="E60" s="91">
        <f>D60*(1+M28)</f>
        <v>41400</v>
      </c>
      <c r="F60" s="91">
        <f>E60</f>
        <v>41400</v>
      </c>
      <c r="G60" s="91">
        <f t="shared" ref="G60" si="0">F60</f>
        <v>41400</v>
      </c>
      <c r="H60" s="3"/>
      <c r="J60" s="110">
        <f>(J58*K58/12)+(J59*K59/12)</f>
        <v>0.28749999999999998</v>
      </c>
      <c r="K60" s="111"/>
      <c r="L60" s="109"/>
    </row>
    <row r="61" spans="1:12">
      <c r="A61" s="92" t="s">
        <v>117</v>
      </c>
      <c r="B61" s="93">
        <v>3.5000000000000003E-2</v>
      </c>
      <c r="C61" s="93">
        <v>3.9E-2</v>
      </c>
      <c r="D61" s="93">
        <v>3.5999999999999997E-2</v>
      </c>
      <c r="E61" s="93">
        <v>2.5000000000000001E-2</v>
      </c>
      <c r="F61" s="93">
        <v>2.5000000000000001E-2</v>
      </c>
      <c r="G61" s="93">
        <v>2.5000000000000001E-2</v>
      </c>
      <c r="H61" s="138"/>
    </row>
    <row r="62" spans="1:12">
      <c r="A62" s="53" t="s">
        <v>76</v>
      </c>
      <c r="B62" s="91">
        <f>(H30+H31+H32)*12</f>
        <v>21000</v>
      </c>
      <c r="C62" s="91">
        <f>B62*(1+B61)</f>
        <v>21735</v>
      </c>
      <c r="D62" s="91">
        <f>C62*(1+C61)</f>
        <v>22582.664999999997</v>
      </c>
      <c r="E62" s="91">
        <f>D62*(1+$D$61)</f>
        <v>23395.640939999997</v>
      </c>
      <c r="F62" s="91">
        <f>E62*(1+E61)</f>
        <v>23980.531963499994</v>
      </c>
      <c r="G62" s="91">
        <f>F62*(1+F61)</f>
        <v>24580.045262587493</v>
      </c>
      <c r="H62" s="3"/>
    </row>
    <row r="63" spans="1:12">
      <c r="A63" s="53" t="s">
        <v>77</v>
      </c>
      <c r="B63" s="113">
        <f>(H34+H35+H36)*12</f>
        <v>18960</v>
      </c>
      <c r="C63" s="113">
        <f>B63*(1+$C$61)</f>
        <v>19699.439999999999</v>
      </c>
      <c r="D63" s="113">
        <f>(N34+N35+N36)*12*(1+B61)*(1+C61)</f>
        <v>24776.409599999995</v>
      </c>
      <c r="E63" s="113">
        <f>D63*(1+$D$61)</f>
        <v>25668.360345599995</v>
      </c>
      <c r="F63" s="113">
        <f t="shared" ref="F63:G63" si="1">E63*(1+$D$61)</f>
        <v>26592.421318041594</v>
      </c>
      <c r="G63" s="113">
        <f t="shared" si="1"/>
        <v>27549.748485491091</v>
      </c>
      <c r="H63" s="3"/>
    </row>
    <row r="64" spans="1:12" ht="29">
      <c r="A64" s="68" t="s">
        <v>105</v>
      </c>
      <c r="B64" s="91">
        <f>H37*12</f>
        <v>14400</v>
      </c>
      <c r="C64" s="91">
        <f>B64*(1+B61)</f>
        <v>14903.999999999998</v>
      </c>
      <c r="D64" s="91">
        <f>C64*(1+C61)</f>
        <v>15485.255999999998</v>
      </c>
      <c r="E64" s="91">
        <f>D64*(1+D61)</f>
        <v>16042.725215999997</v>
      </c>
      <c r="F64" s="91">
        <f>E64*(1+E61)</f>
        <v>16443.793346399994</v>
      </c>
      <c r="G64" s="91">
        <f>F64*(1+F61)</f>
        <v>16854.888180059992</v>
      </c>
      <c r="H64" s="3"/>
    </row>
    <row r="65" spans="1:8">
      <c r="A65" s="69" t="s">
        <v>78</v>
      </c>
      <c r="B65" s="70">
        <f>SUM(B62:B64)+B60</f>
        <v>90360</v>
      </c>
      <c r="C65" s="70">
        <f t="shared" ref="C65:G65" si="2">SUM(C62:C64)+C60</f>
        <v>92338.44</v>
      </c>
      <c r="D65" s="70">
        <f t="shared" si="2"/>
        <v>98844.330599999987</v>
      </c>
      <c r="E65" s="70">
        <f t="shared" si="2"/>
        <v>106506.7265016</v>
      </c>
      <c r="F65" s="70">
        <f t="shared" si="2"/>
        <v>108416.74662794158</v>
      </c>
      <c r="G65" s="70">
        <f t="shared" si="2"/>
        <v>110384.68192813857</v>
      </c>
      <c r="H65" s="3"/>
    </row>
    <row r="66" spans="1:8" ht="29">
      <c r="A66" s="28" t="s">
        <v>85</v>
      </c>
      <c r="B66" s="71"/>
      <c r="C66" s="71"/>
      <c r="D66" s="71"/>
      <c r="E66" s="71"/>
      <c r="F66" s="71"/>
      <c r="G66" s="71"/>
      <c r="H66" s="3"/>
    </row>
    <row r="67" spans="1:8">
      <c r="A67" s="53" t="s">
        <v>80</v>
      </c>
      <c r="B67" s="66">
        <f>B60*K28</f>
        <v>1800</v>
      </c>
      <c r="C67" s="66">
        <f>C60*$K$28</f>
        <v>1800</v>
      </c>
      <c r="D67" s="66">
        <f>D60*$K$28</f>
        <v>1800</v>
      </c>
      <c r="E67" s="91">
        <f>E60*$K$28</f>
        <v>2070</v>
      </c>
      <c r="F67" s="91">
        <f t="shared" ref="F67:G67" si="3">F60*$K$28</f>
        <v>2070</v>
      </c>
      <c r="G67" s="91">
        <f t="shared" si="3"/>
        <v>2070</v>
      </c>
      <c r="H67" s="3"/>
    </row>
    <row r="68" spans="1:8">
      <c r="A68" s="53" t="s">
        <v>79</v>
      </c>
      <c r="B68" s="66">
        <f>B62*$K$30</f>
        <v>1050</v>
      </c>
      <c r="C68" s="66">
        <f>C62*$K$30</f>
        <v>1086.75</v>
      </c>
      <c r="D68" s="66">
        <f t="shared" ref="D68:F68" si="4">D62*$K$30</f>
        <v>1129.1332499999999</v>
      </c>
      <c r="E68" s="91">
        <f t="shared" si="4"/>
        <v>1169.7820469999999</v>
      </c>
      <c r="F68" s="91">
        <f t="shared" si="4"/>
        <v>1199.0265981749997</v>
      </c>
      <c r="G68" s="91">
        <f>G62*$K$30</f>
        <v>1229.0022631293748</v>
      </c>
      <c r="H68" s="3"/>
    </row>
    <row r="69" spans="1:8">
      <c r="A69" s="53" t="s">
        <v>82</v>
      </c>
      <c r="B69" s="114">
        <f>B63*100%</f>
        <v>18960</v>
      </c>
      <c r="C69" s="114">
        <f>C63*100%</f>
        <v>19699.439999999999</v>
      </c>
      <c r="D69" s="114">
        <f>D63*J60</f>
        <v>7123.2177599999977</v>
      </c>
      <c r="E69" s="114">
        <f t="shared" ref="E69:F69" si="5">E63*$K$34</f>
        <v>1283.4180172799997</v>
      </c>
      <c r="F69" s="114">
        <f t="shared" si="5"/>
        <v>1329.6210659020799</v>
      </c>
      <c r="G69" s="114">
        <f>G63*$K$34</f>
        <v>1377.4874242745545</v>
      </c>
      <c r="H69" s="3"/>
    </row>
    <row r="70" spans="1:8">
      <c r="A70" s="53" t="s">
        <v>83</v>
      </c>
      <c r="B70" s="66">
        <f>B64*$K$37</f>
        <v>720</v>
      </c>
      <c r="C70" s="66">
        <f t="shared" ref="C70:F70" si="6">C64*$K$37</f>
        <v>745.19999999999993</v>
      </c>
      <c r="D70" s="66">
        <f t="shared" si="6"/>
        <v>774.26279999999997</v>
      </c>
      <c r="E70" s="66">
        <f t="shared" si="6"/>
        <v>802.13626079999995</v>
      </c>
      <c r="F70" s="66">
        <f t="shared" si="6"/>
        <v>822.18966731999978</v>
      </c>
      <c r="G70" s="66">
        <f>G64*$K$37</f>
        <v>842.74440900299965</v>
      </c>
      <c r="H70" s="3"/>
    </row>
    <row r="71" spans="1:8" s="1" customFormat="1" ht="29">
      <c r="A71" s="28" t="s">
        <v>86</v>
      </c>
      <c r="B71" s="115">
        <f>SUM(B67:B70)</f>
        <v>22530</v>
      </c>
      <c r="C71" s="115">
        <f t="shared" ref="C71:F71" si="7">SUM(C67:C70)</f>
        <v>23331.39</v>
      </c>
      <c r="D71" s="115">
        <f t="shared" si="7"/>
        <v>10826.613809999999</v>
      </c>
      <c r="E71" s="115">
        <f t="shared" si="7"/>
        <v>5325.3363250799994</v>
      </c>
      <c r="F71" s="115">
        <f t="shared" si="7"/>
        <v>5420.8373313970797</v>
      </c>
      <c r="G71" s="115">
        <f>SUM(G67:G70)</f>
        <v>5519.234096406929</v>
      </c>
      <c r="H71" s="47"/>
    </row>
    <row r="72" spans="1:8">
      <c r="A72" s="72" t="s">
        <v>84</v>
      </c>
      <c r="B72" s="70">
        <f>B65-B71</f>
        <v>67830</v>
      </c>
      <c r="C72" s="70">
        <f>C65-C71</f>
        <v>69007.05</v>
      </c>
      <c r="D72" s="70">
        <f t="shared" ref="D72:E72" si="8">D65-D71</f>
        <v>88017.716789999991</v>
      </c>
      <c r="E72" s="70">
        <f t="shared" si="8"/>
        <v>101181.39017652</v>
      </c>
      <c r="F72" s="70">
        <f>F65-F71</f>
        <v>102995.9092965445</v>
      </c>
      <c r="G72" s="70">
        <f>G65-G71</f>
        <v>104865.44783173164</v>
      </c>
      <c r="H72" s="3"/>
    </row>
    <row r="73" spans="1:8">
      <c r="A73" s="53" t="s">
        <v>41</v>
      </c>
      <c r="B73" s="66">
        <f>-B42*E40*12</f>
        <v>-5350.7999999999993</v>
      </c>
      <c r="C73" s="66">
        <f t="shared" ref="C73:E74" si="9">B73*(1+$E$42)</f>
        <v>-5350.7999999999993</v>
      </c>
      <c r="D73" s="66">
        <f t="shared" si="9"/>
        <v>-5350.7999999999993</v>
      </c>
      <c r="E73" s="66">
        <f t="shared" si="9"/>
        <v>-5350.7999999999993</v>
      </c>
      <c r="F73" s="66">
        <f t="shared" ref="F73:G73" si="10">E73*(1+$E$42)</f>
        <v>-5350.7999999999993</v>
      </c>
      <c r="G73" s="66">
        <f t="shared" si="10"/>
        <v>-5350.7999999999993</v>
      </c>
      <c r="H73" s="3"/>
    </row>
    <row r="74" spans="1:8" ht="12.75" customHeight="1">
      <c r="A74" s="53" t="s">
        <v>43</v>
      </c>
      <c r="B74" s="66">
        <f>-B42*E41*12</f>
        <v>-1528.8000000000002</v>
      </c>
      <c r="C74" s="66">
        <f t="shared" si="9"/>
        <v>-1528.8000000000002</v>
      </c>
      <c r="D74" s="66">
        <f t="shared" si="9"/>
        <v>-1528.8000000000002</v>
      </c>
      <c r="E74" s="66">
        <f t="shared" si="9"/>
        <v>-1528.8000000000002</v>
      </c>
      <c r="F74" s="66">
        <f t="shared" ref="F74:G74" si="11">E74*(1+$E$42)</f>
        <v>-1528.8000000000002</v>
      </c>
      <c r="G74" s="66">
        <f t="shared" si="11"/>
        <v>-1528.8000000000002</v>
      </c>
      <c r="H74" s="3"/>
    </row>
    <row r="75" spans="1:8" ht="12.75" customHeight="1">
      <c r="A75" s="112" t="s">
        <v>120</v>
      </c>
      <c r="B75" s="114">
        <v>-20000</v>
      </c>
      <c r="C75" s="114">
        <v>-20000</v>
      </c>
      <c r="D75" s="66"/>
      <c r="E75" s="66"/>
      <c r="F75" s="66"/>
      <c r="G75" s="66"/>
      <c r="H75" s="3"/>
    </row>
    <row r="76" spans="1:8" s="1" customFormat="1">
      <c r="A76" s="69" t="s">
        <v>87</v>
      </c>
      <c r="B76" s="70">
        <f>SUM(B72:B75)</f>
        <v>40950.399999999994</v>
      </c>
      <c r="C76" s="70">
        <f t="shared" ref="C76:G76" si="12">SUM(C72:C75)</f>
        <v>42127.45</v>
      </c>
      <c r="D76" s="70">
        <f t="shared" si="12"/>
        <v>81138.116789999985</v>
      </c>
      <c r="E76" s="70">
        <f t="shared" si="12"/>
        <v>94301.790176519993</v>
      </c>
      <c r="F76" s="70">
        <f t="shared" si="12"/>
        <v>96116.309296544496</v>
      </c>
      <c r="G76" s="70">
        <f t="shared" si="12"/>
        <v>97985.847831731633</v>
      </c>
      <c r="H76" s="47"/>
    </row>
    <row r="77" spans="1:8">
      <c r="A77" s="53" t="s">
        <v>89</v>
      </c>
      <c r="B77" s="116"/>
      <c r="C77" s="66"/>
      <c r="D77" s="66"/>
      <c r="E77" s="66"/>
      <c r="F77" s="91">
        <f>G76/E52</f>
        <v>1959716.9566346325</v>
      </c>
      <c r="G77" s="66"/>
      <c r="H77" s="3"/>
    </row>
    <row r="78" spans="1:8">
      <c r="A78" s="22" t="s">
        <v>88</v>
      </c>
      <c r="B78" s="116"/>
      <c r="C78" s="66"/>
      <c r="D78" s="66"/>
      <c r="E78" s="66"/>
      <c r="F78" s="66">
        <f>F77*E53</f>
        <v>39194.33913269265</v>
      </c>
      <c r="G78" s="66"/>
      <c r="H78" s="3"/>
    </row>
    <row r="79" spans="1:8">
      <c r="A79" s="22" t="s">
        <v>91</v>
      </c>
      <c r="B79" s="117"/>
      <c r="C79" s="66"/>
      <c r="D79" s="66"/>
      <c r="E79" s="66"/>
      <c r="F79" s="66">
        <f>F77-F78</f>
        <v>1920522.6175019399</v>
      </c>
      <c r="G79" s="66"/>
      <c r="H79" s="3"/>
    </row>
    <row r="80" spans="1:8">
      <c r="A80" s="53" t="s">
        <v>92</v>
      </c>
      <c r="B80" s="91">
        <f>B76</f>
        <v>40950.399999999994</v>
      </c>
      <c r="C80" s="66">
        <f t="shared" ref="C80:E80" si="13">C76</f>
        <v>42127.45</v>
      </c>
      <c r="D80" s="66">
        <f t="shared" si="13"/>
        <v>81138.116789999985</v>
      </c>
      <c r="E80" s="66">
        <f t="shared" si="13"/>
        <v>94301.790176519993</v>
      </c>
      <c r="F80" s="66">
        <f>F76+F79</f>
        <v>2016638.9267984843</v>
      </c>
      <c r="G80" s="66"/>
      <c r="H80" s="3"/>
    </row>
    <row r="81" spans="1:8">
      <c r="A81" s="73" t="s">
        <v>93</v>
      </c>
      <c r="B81" s="91">
        <f>NPV(E51,B80:F80)</f>
        <v>1651078.0887224248</v>
      </c>
      <c r="C81" s="66"/>
      <c r="D81" s="66"/>
      <c r="E81" s="66"/>
      <c r="F81" s="66"/>
      <c r="G81" s="66"/>
      <c r="H81" s="3"/>
    </row>
    <row r="82" spans="1:8">
      <c r="A82" s="73" t="s">
        <v>94</v>
      </c>
      <c r="B82" s="118">
        <f>ROUND(B81,-4)</f>
        <v>1650000</v>
      </c>
      <c r="C82" s="66"/>
      <c r="D82" s="66"/>
      <c r="E82" s="66"/>
      <c r="F82" s="66"/>
      <c r="G82" s="66"/>
      <c r="H82" s="3"/>
    </row>
    <row r="83" spans="1:8">
      <c r="B83" s="90"/>
      <c r="D83" s="3"/>
      <c r="E83" s="3"/>
      <c r="F83" s="3"/>
      <c r="G83" s="3"/>
      <c r="H83" s="3"/>
    </row>
    <row r="84" spans="1:8">
      <c r="A84" s="16" t="s">
        <v>137</v>
      </c>
      <c r="B84" s="16"/>
      <c r="C84" s="16"/>
      <c r="D84" s="3"/>
      <c r="E84" s="3"/>
      <c r="F84" s="74">
        <f>B82/B42</f>
        <v>2590.2668759811618</v>
      </c>
      <c r="G84" s="3"/>
      <c r="H84" s="3"/>
    </row>
    <row r="85" spans="1:8">
      <c r="A85" s="2" t="s">
        <v>138</v>
      </c>
      <c r="B85" s="16"/>
      <c r="C85" s="16"/>
      <c r="D85" s="3"/>
      <c r="E85" s="3"/>
      <c r="F85" s="3"/>
      <c r="G85" s="3"/>
      <c r="H85" s="3"/>
    </row>
    <row r="86" spans="1:8">
      <c r="A86" s="16" t="s">
        <v>95</v>
      </c>
      <c r="D86" s="3"/>
      <c r="E86" s="3"/>
      <c r="F86" s="3"/>
      <c r="G86" s="3"/>
      <c r="H86" s="3"/>
    </row>
    <row r="87" spans="1:8">
      <c r="A87" s="2" t="s">
        <v>121</v>
      </c>
      <c r="D87" s="3"/>
      <c r="E87" s="3"/>
      <c r="F87" s="3"/>
      <c r="G87" s="3"/>
      <c r="H87" s="3"/>
    </row>
    <row r="88" spans="1:8">
      <c r="D88" s="3"/>
      <c r="E88" s="3"/>
      <c r="F88" s="3"/>
      <c r="G88" s="3"/>
      <c r="H88" s="3"/>
    </row>
    <row r="89" spans="1:8">
      <c r="D89" s="3"/>
      <c r="E89" s="3"/>
      <c r="F89" s="3"/>
      <c r="G89" s="3"/>
      <c r="H89" s="3"/>
    </row>
    <row r="90" spans="1:8">
      <c r="D90" s="3"/>
      <c r="E90" s="3"/>
      <c r="F90" s="3"/>
      <c r="G90" s="3"/>
      <c r="H90" s="3"/>
    </row>
    <row r="91" spans="1:8">
      <c r="D91" s="3"/>
      <c r="E91" s="3"/>
      <c r="F91" s="3"/>
      <c r="G91" s="3"/>
      <c r="H91" s="3"/>
    </row>
    <row r="92" spans="1:8">
      <c r="D92" s="3"/>
      <c r="E92" s="3"/>
      <c r="F92" s="3"/>
      <c r="G92" s="3"/>
      <c r="H92" s="3"/>
    </row>
    <row r="93" spans="1:8">
      <c r="D93" s="3"/>
      <c r="E93" s="3"/>
      <c r="F93" s="3"/>
      <c r="G93" s="3"/>
      <c r="H93" s="3"/>
    </row>
    <row r="94" spans="1:8">
      <c r="D94" s="3"/>
      <c r="E94" s="3"/>
      <c r="F94" s="3"/>
      <c r="G94" s="3"/>
      <c r="H94" s="3"/>
    </row>
    <row r="95" spans="1:8">
      <c r="D95" s="3"/>
      <c r="E95" s="3"/>
      <c r="F95" s="3"/>
      <c r="G95" s="3"/>
      <c r="H95" s="3"/>
    </row>
    <row r="96" spans="1:8">
      <c r="D96" s="3"/>
      <c r="E96" s="3"/>
      <c r="F96" s="3"/>
      <c r="G96" s="3"/>
      <c r="H96" s="3"/>
    </row>
    <row r="97" spans="4:8">
      <c r="D97" s="3"/>
      <c r="E97" s="3"/>
      <c r="F97" s="3"/>
      <c r="G97" s="3"/>
      <c r="H97" s="3"/>
    </row>
    <row r="98" spans="4:8">
      <c r="D98" s="3"/>
      <c r="E98" s="3"/>
      <c r="F98" s="3"/>
      <c r="G98" s="3"/>
      <c r="H98" s="3"/>
    </row>
    <row r="99" spans="4:8">
      <c r="D99" s="3"/>
      <c r="E99" s="3"/>
      <c r="F99" s="3"/>
      <c r="G99" s="3"/>
      <c r="H99" s="3"/>
    </row>
    <row r="100" spans="4:8">
      <c r="D100" s="3"/>
      <c r="E100" s="3"/>
      <c r="F100" s="3"/>
      <c r="G100" s="3"/>
      <c r="H100" s="3"/>
    </row>
    <row r="101" spans="4:8">
      <c r="D101" s="3"/>
      <c r="E101" s="3"/>
      <c r="F101" s="3"/>
      <c r="G101" s="3"/>
      <c r="H101" s="3"/>
    </row>
    <row r="102" spans="4:8">
      <c r="D102" s="3"/>
      <c r="E102" s="3"/>
      <c r="F102" s="3"/>
      <c r="G102" s="3"/>
      <c r="H102" s="3"/>
    </row>
    <row r="103" spans="4:8">
      <c r="D103" s="3"/>
      <c r="E103" s="3"/>
      <c r="F103" s="3"/>
      <c r="G103" s="3"/>
      <c r="H103" s="3"/>
    </row>
    <row r="104" spans="4:8">
      <c r="D104" s="3"/>
      <c r="E104" s="3"/>
      <c r="F104" s="3"/>
      <c r="G104" s="3"/>
      <c r="H104" s="3"/>
    </row>
    <row r="105" spans="4:8">
      <c r="D105" s="3"/>
      <c r="E105" s="3"/>
      <c r="F105" s="3"/>
      <c r="G105" s="3"/>
      <c r="H105" s="3"/>
    </row>
    <row r="106" spans="4:8">
      <c r="D106" s="3"/>
      <c r="E106" s="3"/>
      <c r="F106" s="3"/>
      <c r="G106" s="3"/>
      <c r="H106" s="3"/>
    </row>
    <row r="107" spans="4:8">
      <c r="D107" s="3"/>
      <c r="E107" s="3"/>
      <c r="F107" s="3"/>
      <c r="G107" s="3"/>
      <c r="H107" s="3"/>
    </row>
    <row r="108" spans="4:8">
      <c r="D108" s="3"/>
      <c r="E108" s="3"/>
      <c r="F108" s="3"/>
      <c r="G108" s="3"/>
      <c r="H108" s="3"/>
    </row>
    <row r="109" spans="4:8">
      <c r="D109" s="3"/>
      <c r="E109" s="3"/>
      <c r="F109" s="3"/>
      <c r="G109" s="3"/>
      <c r="H109" s="3"/>
    </row>
    <row r="110" spans="4:8">
      <c r="D110" s="3"/>
      <c r="E110" s="3"/>
      <c r="F110" s="3"/>
      <c r="G110" s="3"/>
      <c r="H110" s="3"/>
    </row>
    <row r="111" spans="4:8">
      <c r="D111" s="3"/>
      <c r="E111" s="3"/>
      <c r="F111" s="3"/>
      <c r="G111" s="3"/>
      <c r="H111" s="3"/>
    </row>
    <row r="112" spans="4:8">
      <c r="D112" s="3"/>
      <c r="E112" s="3"/>
      <c r="F112" s="3"/>
      <c r="G112" s="3"/>
      <c r="H112" s="3"/>
    </row>
    <row r="113" spans="4:8">
      <c r="D113" s="3"/>
      <c r="E113" s="3"/>
      <c r="F113" s="3"/>
      <c r="G113" s="3"/>
      <c r="H113" s="3"/>
    </row>
    <row r="114" spans="4:8">
      <c r="D114" s="3"/>
      <c r="E114" s="3"/>
      <c r="F114" s="3"/>
      <c r="G114" s="3"/>
      <c r="H114" s="3"/>
    </row>
    <row r="115" spans="4:8">
      <c r="D115" s="3"/>
      <c r="E115" s="3"/>
      <c r="F115" s="3"/>
      <c r="G115" s="3"/>
      <c r="H115" s="3"/>
    </row>
    <row r="116" spans="4:8">
      <c r="D116" s="3"/>
      <c r="E116" s="3"/>
      <c r="F116" s="3"/>
      <c r="G116" s="3"/>
      <c r="H116" s="3"/>
    </row>
    <row r="117" spans="4:8">
      <c r="D117" s="3"/>
      <c r="E117" s="3"/>
      <c r="F117" s="3"/>
      <c r="G117" s="3"/>
      <c r="H117" s="3"/>
    </row>
    <row r="118" spans="4:8">
      <c r="D118" s="3"/>
      <c r="E118" s="3"/>
      <c r="F118" s="3"/>
      <c r="G118" s="3"/>
      <c r="H118" s="3"/>
    </row>
    <row r="119" spans="4:8">
      <c r="D119" s="3"/>
      <c r="E119" s="3"/>
      <c r="F119" s="3"/>
      <c r="G119" s="3"/>
      <c r="H119" s="3"/>
    </row>
    <row r="120" spans="4:8">
      <c r="D120" s="3"/>
      <c r="E120" s="3"/>
      <c r="F120" s="3"/>
      <c r="G120" s="3"/>
      <c r="H120" s="3"/>
    </row>
    <row r="121" spans="4:8">
      <c r="D121" s="3"/>
      <c r="E121" s="3"/>
      <c r="F121" s="3"/>
      <c r="G121" s="3"/>
      <c r="H121" s="3"/>
    </row>
    <row r="122" spans="4:8">
      <c r="D122" s="3"/>
      <c r="E122" s="3"/>
      <c r="F122" s="3"/>
      <c r="G122" s="3"/>
      <c r="H122" s="3"/>
    </row>
    <row r="123" spans="4:8">
      <c r="D123" s="3"/>
      <c r="E123" s="3"/>
      <c r="F123" s="3"/>
      <c r="G123" s="3"/>
      <c r="H123" s="3"/>
    </row>
    <row r="124" spans="4:8">
      <c r="D124" s="3"/>
      <c r="E124" s="3"/>
      <c r="F124" s="3"/>
      <c r="G124" s="3"/>
      <c r="H124" s="3"/>
    </row>
    <row r="125" spans="4:8">
      <c r="D125" s="3"/>
      <c r="E125" s="3"/>
      <c r="F125" s="3"/>
      <c r="G125" s="3"/>
      <c r="H125" s="3"/>
    </row>
    <row r="126" spans="4:8">
      <c r="D126" s="3"/>
      <c r="E126" s="3"/>
      <c r="F126" s="3"/>
      <c r="G126" s="3"/>
      <c r="H126" s="3"/>
    </row>
    <row r="127" spans="4:8">
      <c r="D127" s="3"/>
      <c r="E127" s="3"/>
      <c r="F127" s="3"/>
      <c r="G127" s="3"/>
      <c r="H127" s="3"/>
    </row>
    <row r="128" spans="4:8">
      <c r="D128" s="3"/>
      <c r="E128" s="3"/>
      <c r="F128" s="3"/>
      <c r="G128" s="3"/>
      <c r="H128" s="3"/>
    </row>
    <row r="129" spans="4:8">
      <c r="D129" s="3"/>
      <c r="E129" s="3"/>
      <c r="F129" s="3"/>
      <c r="G129" s="3"/>
      <c r="H129" s="3"/>
    </row>
    <row r="130" spans="4:8">
      <c r="D130" s="3"/>
      <c r="E130" s="3"/>
      <c r="F130" s="3"/>
      <c r="G130" s="3"/>
      <c r="H130" s="3"/>
    </row>
    <row r="131" spans="4:8">
      <c r="D131" s="3"/>
      <c r="E131" s="3"/>
      <c r="F131" s="3"/>
      <c r="G131" s="3"/>
      <c r="H131" s="3"/>
    </row>
    <row r="132" spans="4:8">
      <c r="D132" s="3"/>
      <c r="E132" s="3"/>
      <c r="F132" s="3"/>
      <c r="G132" s="3"/>
      <c r="H132" s="3"/>
    </row>
    <row r="133" spans="4:8">
      <c r="D133" s="3"/>
      <c r="E133" s="3"/>
      <c r="F133" s="3"/>
      <c r="G133" s="3"/>
      <c r="H133" s="3"/>
    </row>
    <row r="134" spans="4:8">
      <c r="D134" s="3"/>
      <c r="E134" s="3"/>
      <c r="F134" s="3"/>
      <c r="G134" s="3"/>
      <c r="H134" s="3"/>
    </row>
    <row r="135" spans="4:8">
      <c r="D135" s="3"/>
      <c r="E135" s="3"/>
      <c r="F135" s="3"/>
      <c r="G135" s="3"/>
      <c r="H135" s="3"/>
    </row>
    <row r="136" spans="4:8">
      <c r="D136" s="3"/>
      <c r="E136" s="3"/>
      <c r="F136" s="3"/>
      <c r="G136" s="3"/>
      <c r="H136" s="3"/>
    </row>
    <row r="137" spans="4:8">
      <c r="D137" s="3"/>
      <c r="E137" s="3"/>
      <c r="F137" s="3"/>
      <c r="G137" s="3"/>
      <c r="H137" s="3"/>
    </row>
    <row r="138" spans="4:8">
      <c r="D138" s="3"/>
      <c r="E138" s="3"/>
      <c r="F138" s="3"/>
      <c r="G138" s="3"/>
      <c r="H138" s="3"/>
    </row>
    <row r="139" spans="4:8">
      <c r="D139" s="3"/>
      <c r="E139" s="3"/>
      <c r="F139" s="3"/>
      <c r="G139" s="3"/>
      <c r="H139" s="3"/>
    </row>
    <row r="140" spans="4:8">
      <c r="D140" s="3"/>
      <c r="E140" s="3"/>
      <c r="F140" s="3"/>
      <c r="G140" s="3"/>
      <c r="H140" s="3"/>
    </row>
    <row r="141" spans="4:8">
      <c r="D141" s="3"/>
      <c r="E141" s="3"/>
      <c r="F141" s="3"/>
      <c r="G141" s="3"/>
      <c r="H141" s="3"/>
    </row>
    <row r="142" spans="4:8">
      <c r="D142" s="3"/>
      <c r="E142" s="3"/>
      <c r="F142" s="3"/>
      <c r="G142" s="3"/>
      <c r="H142" s="3"/>
    </row>
    <row r="143" spans="4:8">
      <c r="D143" s="3"/>
      <c r="E143" s="3"/>
      <c r="F143" s="3"/>
      <c r="G143" s="3"/>
      <c r="H143" s="3"/>
    </row>
    <row r="144" spans="4:8">
      <c r="D144" s="3"/>
      <c r="E144" s="3"/>
      <c r="F144" s="3"/>
      <c r="G144" s="3"/>
      <c r="H144" s="3"/>
    </row>
    <row r="145" spans="4:8">
      <c r="D145" s="3"/>
      <c r="E145" s="3"/>
      <c r="F145" s="3"/>
      <c r="G145" s="3"/>
      <c r="H145" s="3"/>
    </row>
    <row r="146" spans="4:8">
      <c r="D146" s="3"/>
      <c r="E146" s="3"/>
      <c r="F146" s="3"/>
      <c r="G146" s="3"/>
      <c r="H146" s="3"/>
    </row>
    <row r="147" spans="4:8">
      <c r="D147" s="3"/>
      <c r="E147" s="3"/>
      <c r="F147" s="3"/>
      <c r="G147" s="3"/>
      <c r="H147" s="3"/>
    </row>
    <row r="148" spans="4:8">
      <c r="D148" s="3"/>
      <c r="E148" s="3"/>
      <c r="F148" s="3"/>
      <c r="G148" s="3"/>
      <c r="H148" s="3"/>
    </row>
    <row r="149" spans="4:8">
      <c r="D149" s="3"/>
      <c r="E149" s="3"/>
      <c r="F149" s="3"/>
      <c r="G149" s="3"/>
      <c r="H149" s="3"/>
    </row>
    <row r="150" spans="4:8">
      <c r="D150" s="3"/>
      <c r="E150" s="3"/>
      <c r="F150" s="3"/>
      <c r="G150" s="3"/>
      <c r="H150" s="3"/>
    </row>
    <row r="151" spans="4:8">
      <c r="D151" s="3"/>
      <c r="E151" s="3"/>
      <c r="F151" s="3"/>
      <c r="G151" s="3"/>
      <c r="H151" s="3"/>
    </row>
    <row r="152" spans="4:8">
      <c r="D152" s="3"/>
      <c r="E152" s="3"/>
      <c r="F152" s="3"/>
      <c r="G152" s="3"/>
      <c r="H152" s="3"/>
    </row>
    <row r="153" spans="4:8">
      <c r="D153" s="3"/>
      <c r="E153" s="3"/>
      <c r="F153" s="3"/>
      <c r="G153" s="3"/>
      <c r="H153" s="3"/>
    </row>
    <row r="154" spans="4:8">
      <c r="D154" s="3"/>
      <c r="E154" s="3"/>
      <c r="F154" s="3"/>
      <c r="G154" s="3"/>
      <c r="H154" s="3"/>
    </row>
    <row r="155" spans="4:8">
      <c r="D155" s="3"/>
      <c r="E155" s="3"/>
      <c r="F155" s="3"/>
      <c r="G155" s="3"/>
      <c r="H155" s="3"/>
    </row>
    <row r="156" spans="4:8">
      <c r="D156" s="3"/>
      <c r="E156" s="3"/>
      <c r="F156" s="3"/>
      <c r="G156" s="3"/>
      <c r="H156" s="3"/>
    </row>
    <row r="157" spans="4:8">
      <c r="D157" s="3"/>
      <c r="E157" s="3"/>
      <c r="F157" s="3"/>
      <c r="G157" s="3"/>
      <c r="H157" s="3"/>
    </row>
    <row r="158" spans="4:8">
      <c r="D158" s="3"/>
      <c r="E158" s="3"/>
      <c r="F158" s="3"/>
      <c r="G158" s="3"/>
      <c r="H158" s="3"/>
    </row>
    <row r="159" spans="4:8">
      <c r="D159" s="3"/>
      <c r="E159" s="3"/>
      <c r="F159" s="3"/>
      <c r="G159" s="3"/>
      <c r="H159" s="3"/>
    </row>
    <row r="160" spans="4:8">
      <c r="D160" s="3"/>
      <c r="E160" s="3"/>
      <c r="F160" s="3"/>
      <c r="G160" s="3"/>
      <c r="H160" s="3"/>
    </row>
    <row r="161" spans="4:8">
      <c r="D161" s="3"/>
      <c r="E161" s="3"/>
      <c r="F161" s="3"/>
      <c r="G161" s="3"/>
      <c r="H161" s="3"/>
    </row>
    <row r="162" spans="4:8">
      <c r="D162" s="3"/>
      <c r="E162" s="3"/>
      <c r="F162" s="3"/>
      <c r="G162" s="3"/>
      <c r="H162" s="3"/>
    </row>
    <row r="163" spans="4:8">
      <c r="D163" s="3"/>
      <c r="E163" s="3"/>
      <c r="F163" s="3"/>
      <c r="G163" s="3"/>
      <c r="H163" s="3"/>
    </row>
    <row r="164" spans="4:8">
      <c r="D164" s="3"/>
      <c r="E164" s="3"/>
      <c r="F164" s="3"/>
      <c r="G164" s="3"/>
      <c r="H164" s="3"/>
    </row>
    <row r="165" spans="4:8">
      <c r="D165" s="3"/>
      <c r="E165" s="3"/>
      <c r="F165" s="3"/>
      <c r="G165" s="3"/>
      <c r="H165" s="3"/>
    </row>
    <row r="166" spans="4:8">
      <c r="D166" s="3"/>
      <c r="E166" s="3"/>
      <c r="F166" s="3"/>
      <c r="G166" s="3"/>
      <c r="H166" s="3"/>
    </row>
    <row r="167" spans="4:8">
      <c r="D167" s="3"/>
      <c r="E167" s="3"/>
      <c r="F167" s="3"/>
      <c r="G167" s="3"/>
      <c r="H167" s="3"/>
    </row>
    <row r="168" spans="4:8">
      <c r="D168" s="3"/>
      <c r="E168" s="3"/>
      <c r="F168" s="3"/>
      <c r="G168" s="3"/>
      <c r="H168" s="3"/>
    </row>
    <row r="169" spans="4:8">
      <c r="D169" s="3"/>
      <c r="E169" s="3"/>
      <c r="F169" s="3"/>
      <c r="G169" s="3"/>
      <c r="H169" s="3"/>
    </row>
    <row r="170" spans="4:8">
      <c r="D170" s="3"/>
      <c r="E170" s="3"/>
      <c r="F170" s="3"/>
      <c r="G170" s="3"/>
      <c r="H170" s="3"/>
    </row>
    <row r="171" spans="4:8">
      <c r="D171" s="3"/>
      <c r="E171" s="3"/>
      <c r="F171" s="3"/>
      <c r="G171" s="3"/>
      <c r="H171" s="3"/>
    </row>
    <row r="172" spans="4:8">
      <c r="D172" s="3"/>
      <c r="E172" s="3"/>
      <c r="F172" s="3"/>
      <c r="G172" s="3"/>
      <c r="H172" s="3"/>
    </row>
    <row r="173" spans="4:8">
      <c r="D173" s="3"/>
      <c r="E173" s="3"/>
      <c r="F173" s="3"/>
      <c r="G173" s="3"/>
      <c r="H173" s="3"/>
    </row>
    <row r="174" spans="4:8">
      <c r="D174" s="3"/>
      <c r="E174" s="3"/>
      <c r="F174" s="3"/>
      <c r="G174" s="3"/>
      <c r="H174" s="3"/>
    </row>
    <row r="175" spans="4:8">
      <c r="D175" s="3"/>
      <c r="E175" s="3"/>
      <c r="F175" s="3"/>
      <c r="G175" s="3"/>
      <c r="H175" s="3"/>
    </row>
    <row r="176" spans="4:8">
      <c r="D176" s="3"/>
      <c r="E176" s="3"/>
      <c r="F176" s="3"/>
      <c r="G176" s="3"/>
      <c r="H176" s="3"/>
    </row>
    <row r="177" spans="4:8">
      <c r="D177" s="3"/>
      <c r="E177" s="3"/>
      <c r="F177" s="3"/>
      <c r="G177" s="3"/>
      <c r="H177" s="3"/>
    </row>
    <row r="178" spans="4:8">
      <c r="D178" s="3"/>
      <c r="E178" s="3"/>
      <c r="F178" s="3"/>
      <c r="G178" s="3"/>
      <c r="H178" s="3"/>
    </row>
    <row r="179" spans="4:8">
      <c r="D179" s="3"/>
      <c r="E179" s="3"/>
      <c r="F179" s="3"/>
      <c r="G179" s="3"/>
      <c r="H179" s="3"/>
    </row>
    <row r="180" spans="4:8">
      <c r="D180" s="3"/>
      <c r="E180" s="3"/>
      <c r="F180" s="3"/>
      <c r="G180" s="3"/>
      <c r="H180" s="3"/>
    </row>
    <row r="181" spans="4:8">
      <c r="D181" s="3"/>
      <c r="E181" s="3"/>
      <c r="F181" s="3"/>
      <c r="G181" s="3"/>
      <c r="H181" s="3"/>
    </row>
    <row r="182" spans="4:8">
      <c r="D182" s="3"/>
      <c r="E182" s="3"/>
      <c r="F182" s="3"/>
      <c r="G182" s="3"/>
      <c r="H182" s="3"/>
    </row>
    <row r="183" spans="4:8">
      <c r="D183" s="3"/>
      <c r="E183" s="3"/>
      <c r="F183" s="3"/>
      <c r="G183" s="3"/>
      <c r="H183" s="3"/>
    </row>
    <row r="184" spans="4:8">
      <c r="D184" s="3"/>
      <c r="E184" s="3"/>
      <c r="F184" s="3"/>
      <c r="G184" s="3"/>
      <c r="H184" s="3"/>
    </row>
    <row r="185" spans="4:8">
      <c r="D185" s="3"/>
      <c r="E185" s="3"/>
      <c r="F185" s="3"/>
      <c r="G185" s="3"/>
      <c r="H185" s="3"/>
    </row>
    <row r="186" spans="4:8">
      <c r="D186" s="3"/>
      <c r="E186" s="3"/>
      <c r="F186" s="3"/>
      <c r="G186" s="3"/>
      <c r="H186" s="3"/>
    </row>
    <row r="187" spans="4:8">
      <c r="D187" s="3"/>
      <c r="E187" s="3"/>
      <c r="F187" s="3"/>
      <c r="G187" s="3"/>
      <c r="H187" s="3"/>
    </row>
    <row r="188" spans="4:8">
      <c r="D188" s="3"/>
      <c r="E188" s="3"/>
      <c r="F188" s="3"/>
      <c r="G188" s="3"/>
      <c r="H188" s="3"/>
    </row>
    <row r="189" spans="4:8">
      <c r="D189" s="3"/>
      <c r="E189" s="3"/>
      <c r="F189" s="3"/>
      <c r="G189" s="3"/>
      <c r="H189" s="3"/>
    </row>
    <row r="190" spans="4:8">
      <c r="D190" s="3"/>
      <c r="E190" s="3"/>
      <c r="F190" s="3"/>
      <c r="G190" s="3"/>
      <c r="H190" s="3"/>
    </row>
    <row r="191" spans="4:8">
      <c r="D191" s="3"/>
      <c r="E191" s="3"/>
      <c r="F191" s="3"/>
      <c r="G191" s="3"/>
      <c r="H191" s="3"/>
    </row>
    <row r="192" spans="4:8">
      <c r="D192" s="3"/>
      <c r="E192" s="3"/>
      <c r="F192" s="3"/>
      <c r="G192" s="3"/>
      <c r="H192" s="3"/>
    </row>
    <row r="193" spans="3:8">
      <c r="D193" s="3"/>
      <c r="E193" s="3"/>
      <c r="F193" s="3"/>
      <c r="G193" s="3"/>
      <c r="H193" s="3"/>
    </row>
    <row r="194" spans="3:8">
      <c r="D194" s="3"/>
      <c r="E194" s="3"/>
      <c r="F194" s="3"/>
      <c r="G194" s="3"/>
      <c r="H194" s="3"/>
    </row>
    <row r="195" spans="3:8">
      <c r="D195" s="3"/>
      <c r="E195" s="3"/>
      <c r="F195" s="3"/>
      <c r="G195" s="3"/>
      <c r="H195" s="3"/>
    </row>
    <row r="196" spans="3:8">
      <c r="D196" s="3"/>
      <c r="E196" s="3"/>
      <c r="F196" s="3"/>
      <c r="G196" s="3"/>
      <c r="H196" s="3"/>
    </row>
    <row r="197" spans="3:8">
      <c r="D197" s="3"/>
      <c r="E197" s="3"/>
      <c r="F197" s="3"/>
      <c r="G197" s="3"/>
      <c r="H197" s="3"/>
    </row>
    <row r="198" spans="3:8">
      <c r="D198" s="3"/>
      <c r="E198" s="3"/>
      <c r="F198" s="3"/>
      <c r="G198" s="3"/>
      <c r="H198" s="3"/>
    </row>
    <row r="199" spans="3:8">
      <c r="D199" s="3"/>
      <c r="E199" s="3"/>
      <c r="F199" s="3"/>
      <c r="G199" s="3"/>
      <c r="H199" s="3"/>
    </row>
    <row r="200" spans="3:8">
      <c r="D200" s="3"/>
      <c r="E200" s="3"/>
      <c r="F200" s="3"/>
      <c r="G200" s="3"/>
      <c r="H200" s="3"/>
    </row>
    <row r="201" spans="3:8">
      <c r="D201" s="3"/>
      <c r="E201" s="3"/>
      <c r="F201" s="3"/>
      <c r="G201" s="3"/>
      <c r="H201" s="3"/>
    </row>
    <row r="202" spans="3:8">
      <c r="D202" s="3"/>
      <c r="E202" s="3"/>
      <c r="F202" s="3"/>
      <c r="G202" s="3"/>
      <c r="H202" s="3"/>
    </row>
    <row r="203" spans="3:8">
      <c r="D203" s="3"/>
      <c r="E203" s="3"/>
      <c r="F203" s="3"/>
      <c r="G203" s="3"/>
      <c r="H203" s="3"/>
    </row>
    <row r="204" spans="3:8">
      <c r="D204" s="3"/>
      <c r="E204" s="3"/>
      <c r="F204" s="3"/>
      <c r="G204" s="3"/>
      <c r="H204" s="3"/>
    </row>
    <row r="205" spans="3:8">
      <c r="D205" s="3"/>
      <c r="E205" s="3"/>
      <c r="F205" s="3"/>
      <c r="G205" s="3"/>
      <c r="H205" s="3"/>
    </row>
    <row r="206" spans="3:8">
      <c r="D206" s="3"/>
      <c r="E206" s="3"/>
      <c r="F206" s="3"/>
      <c r="G206" s="3"/>
      <c r="H206" s="3"/>
    </row>
    <row r="207" spans="3:8">
      <c r="D207" s="3"/>
      <c r="E207" s="3"/>
      <c r="F207" s="3"/>
      <c r="G207" s="3"/>
      <c r="H207" s="3"/>
    </row>
    <row r="208" spans="3:8">
      <c r="C208" s="16"/>
      <c r="D208" s="16"/>
      <c r="E208" s="16"/>
      <c r="F208" s="16"/>
      <c r="G208" s="16"/>
    </row>
    <row r="209" spans="3:7">
      <c r="C209" s="16"/>
      <c r="D209" s="16"/>
      <c r="E209" s="16"/>
      <c r="F209" s="16"/>
      <c r="G209" s="16"/>
    </row>
    <row r="210" spans="3:7">
      <c r="C210" s="16"/>
      <c r="D210" s="16"/>
      <c r="E210" s="16"/>
      <c r="F210" s="16"/>
      <c r="G210" s="16"/>
    </row>
    <row r="211" spans="3:7">
      <c r="C211" s="16"/>
      <c r="D211" s="16"/>
      <c r="E211" s="16"/>
      <c r="F211" s="16"/>
      <c r="G211" s="16"/>
    </row>
    <row r="212" spans="3:7">
      <c r="C212" s="16"/>
      <c r="D212" s="16"/>
      <c r="E212" s="16"/>
      <c r="F212" s="16"/>
      <c r="G212" s="16"/>
    </row>
    <row r="213" spans="3:7">
      <c r="C213" s="16"/>
      <c r="D213" s="16"/>
      <c r="E213" s="16"/>
      <c r="F213" s="16"/>
      <c r="G213" s="16"/>
    </row>
    <row r="214" spans="3:7">
      <c r="C214" s="16"/>
      <c r="D214" s="16"/>
      <c r="E214" s="16"/>
      <c r="F214" s="16"/>
      <c r="G214" s="16"/>
    </row>
    <row r="215" spans="3:7">
      <c r="C215" s="16"/>
      <c r="D215" s="16"/>
      <c r="E215" s="16"/>
      <c r="F215" s="16"/>
      <c r="G215" s="16"/>
    </row>
    <row r="216" spans="3:7">
      <c r="C216" s="16"/>
      <c r="D216" s="16"/>
      <c r="E216" s="16"/>
      <c r="F216" s="16"/>
      <c r="G216" s="16"/>
    </row>
    <row r="217" spans="3:7">
      <c r="C217" s="16"/>
      <c r="D217" s="16"/>
      <c r="E217" s="16"/>
      <c r="F217" s="16"/>
      <c r="G217" s="16"/>
    </row>
  </sheetData>
  <mergeCells count="11">
    <mergeCell ref="M34:M36"/>
    <mergeCell ref="K30:K32"/>
    <mergeCell ref="L30:L32"/>
    <mergeCell ref="K34:K36"/>
    <mergeCell ref="L34:L36"/>
    <mergeCell ref="M30:M32"/>
    <mergeCell ref="D39:F39"/>
    <mergeCell ref="E30:E32"/>
    <mergeCell ref="J30:J32"/>
    <mergeCell ref="E34:E36"/>
    <mergeCell ref="J34:J36"/>
  </mergeCell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3802E-A5DD-434F-8BD0-BE442F900C8A}">
  <dimension ref="A1"/>
  <sheetViews>
    <sheetView workbookViewId="0"/>
  </sheetViews>
  <sheetFormatPr defaultRowHeight="1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Leht1</vt:lpstr>
      <vt:lpstr>Leht2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 Õigus</dc:creator>
  <cp:lastModifiedBy>Kersti</cp:lastModifiedBy>
  <dcterms:created xsi:type="dcterms:W3CDTF">2024-10-04T08:19:24Z</dcterms:created>
  <dcterms:modified xsi:type="dcterms:W3CDTF">2024-10-10T09:44:12Z</dcterms:modified>
</cp:coreProperties>
</file>