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bookViews>
    <workbookView xWindow="-120" yWindow="-120" windowWidth="38640" windowHeight="21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10" i="1"/>
  <c r="G9" i="1"/>
  <c r="G8" i="1"/>
  <c r="G7" i="1"/>
  <c r="H8" i="1" l="1"/>
  <c r="H9" i="1"/>
  <c r="H10" i="1"/>
  <c r="H7" i="1"/>
  <c r="G17" i="1"/>
  <c r="G24" i="1" s="1"/>
  <c r="G12" i="1"/>
  <c r="H12" i="1" s="1"/>
  <c r="B39" i="1"/>
  <c r="B43" i="1" s="1"/>
  <c r="C40" i="1" l="1"/>
  <c r="B40" i="1"/>
  <c r="B44" i="1" s="1"/>
  <c r="F31" i="1"/>
  <c r="B48" i="1" s="1"/>
  <c r="C48" i="1" s="1"/>
  <c r="D48" i="1" s="1"/>
  <c r="E48" i="1" s="1"/>
  <c r="F48" i="1" s="1"/>
  <c r="G48" i="1" s="1"/>
  <c r="C39" i="1"/>
  <c r="H14" i="1"/>
  <c r="H13" i="1"/>
  <c r="C41" i="1" s="1"/>
  <c r="B41" i="1" l="1"/>
  <c r="B45" i="1" s="1"/>
  <c r="B46" i="1" s="1"/>
  <c r="B49" i="1"/>
  <c r="C49" i="1" s="1"/>
  <c r="D49" i="1" s="1"/>
  <c r="E49" i="1" s="1"/>
  <c r="F49" i="1" s="1"/>
  <c r="G49" i="1" s="1"/>
  <c r="C44" i="1"/>
  <c r="C43" i="1"/>
  <c r="D39" i="1"/>
  <c r="B38" i="1" l="1"/>
  <c r="B47" i="1" s="1"/>
  <c r="C38" i="1"/>
  <c r="D40" i="1"/>
  <c r="C45" i="1"/>
  <c r="C46" i="1" s="1"/>
  <c r="D41" i="1"/>
  <c r="E39" i="1"/>
  <c r="D43" i="1"/>
  <c r="B50" i="1" l="1"/>
  <c r="B54" i="1" s="1"/>
  <c r="D38" i="1"/>
  <c r="E40" i="1"/>
  <c r="D44" i="1"/>
  <c r="C47" i="1"/>
  <c r="E41" i="1"/>
  <c r="D45" i="1"/>
  <c r="E43" i="1"/>
  <c r="F39" i="1"/>
  <c r="C50" i="1" l="1"/>
  <c r="C54" i="1" s="1"/>
  <c r="D46" i="1"/>
  <c r="D47" i="1" s="1"/>
  <c r="E44" i="1"/>
  <c r="F40" i="1"/>
  <c r="F41" i="1"/>
  <c r="E45" i="1"/>
  <c r="E38" i="1"/>
  <c r="G39" i="1"/>
  <c r="F43" i="1"/>
  <c r="D50" i="1" l="1"/>
  <c r="D54" i="1" s="1"/>
  <c r="E46" i="1"/>
  <c r="E47" i="1" s="1"/>
  <c r="F44" i="1"/>
  <c r="G40" i="1"/>
  <c r="G44" i="1" s="1"/>
  <c r="F38" i="1"/>
  <c r="G43" i="1"/>
  <c r="G41" i="1"/>
  <c r="G45" i="1" s="1"/>
  <c r="F45" i="1"/>
  <c r="E50" i="1" l="1"/>
  <c r="E54" i="1" s="1"/>
  <c r="F46" i="1"/>
  <c r="F47" i="1" s="1"/>
  <c r="F50" i="1" s="1"/>
  <c r="G46" i="1"/>
  <c r="G38" i="1"/>
  <c r="G47" i="1" l="1"/>
  <c r="G50" i="1" s="1"/>
  <c r="F51" i="1" l="1"/>
  <c r="F52" i="1" s="1"/>
  <c r="F53" i="1" l="1"/>
  <c r="F54" i="1" s="1"/>
  <c r="B55" i="1" l="1"/>
  <c r="B56" i="1" l="1"/>
  <c r="B57" i="1" s="1"/>
</calcChain>
</file>

<file path=xl/sharedStrings.xml><?xml version="1.0" encoding="utf-8"?>
<sst xmlns="http://schemas.openxmlformats.org/spreadsheetml/2006/main" count="138" uniqueCount="83">
  <si>
    <t>Ülevaade üüritavast pinnast</t>
  </si>
  <si>
    <t>Üüritav pind</t>
  </si>
  <si>
    <t>Korrus</t>
  </si>
  <si>
    <t>Üüritav pind, m²</t>
  </si>
  <si>
    <t>Toalisus</t>
  </si>
  <si>
    <t>Üür, €/kuu</t>
  </si>
  <si>
    <t>Kohvik</t>
  </si>
  <si>
    <t>Esimene</t>
  </si>
  <si>
    <t>-</t>
  </si>
  <si>
    <t>Juuksurisalong</t>
  </si>
  <si>
    <t>Eluruum</t>
  </si>
  <si>
    <t>Teine</t>
  </si>
  <si>
    <t>Kolmas</t>
  </si>
  <si>
    <t>Kommentaar</t>
  </si>
  <si>
    <t>Praegused üürilepingud on turutasemel</t>
  </si>
  <si>
    <t>Vakants turul</t>
  </si>
  <si>
    <t>Indekseerimine</t>
  </si>
  <si>
    <t>Indekseerimine, aastas</t>
  </si>
  <si>
    <t>Asum</t>
  </si>
  <si>
    <t>Seisukord</t>
  </si>
  <si>
    <t>Kalda</t>
  </si>
  <si>
    <t>Hea</t>
  </si>
  <si>
    <t>Lahesopi</t>
  </si>
  <si>
    <t>Järve</t>
  </si>
  <si>
    <t>Rahuldav</t>
  </si>
  <si>
    <t>Ranna</t>
  </si>
  <si>
    <t>Mere</t>
  </si>
  <si>
    <t>Jõe</t>
  </si>
  <si>
    <t>Hinnatav vara asub Jõe asumis ehk Mere, Järve ja Jõe asumite piirkonnas.</t>
  </si>
  <si>
    <t>Turuinfo üür, €/kuu</t>
  </si>
  <si>
    <t>Valik, €/kuu</t>
  </si>
  <si>
    <t>Vakants</t>
  </si>
  <si>
    <t>Hallis on märgitud hinnatava varaga sama turupiirkonna turuinfo</t>
  </si>
  <si>
    <t>Tulud</t>
  </si>
  <si>
    <t>Hoone andmed</t>
  </si>
  <si>
    <t>Kulud</t>
  </si>
  <si>
    <t>Tegevuskulud</t>
  </si>
  <si>
    <t>Pikaajalisel üürimisel</t>
  </si>
  <si>
    <t>Üldkasutatav pind, m²</t>
  </si>
  <si>
    <t xml:space="preserve">€/üüritava pinna m² kohta kuus </t>
  </si>
  <si>
    <t>€/suletud netopinna m² kohta kuus</t>
  </si>
  <si>
    <r>
      <t>Hoone suletud netopind, m</t>
    </r>
    <r>
      <rPr>
        <sz val="11"/>
        <color theme="1"/>
        <rFont val="Calibri"/>
        <family val="2"/>
        <charset val="186"/>
      </rPr>
      <t>²</t>
    </r>
  </si>
  <si>
    <t>Turuinfo</t>
  </si>
  <si>
    <t>Praegune olukord</t>
  </si>
  <si>
    <t>Keskpanga poolne pikaajaline inflatsioon prognoos on 2,5% aastas</t>
  </si>
  <si>
    <t>Vakantsi ja võlgnevuste tõttu saamata jäänud tulu</t>
  </si>
  <si>
    <t>Esimene korrus, €</t>
  </si>
  <si>
    <t>Teine korrus, €</t>
  </si>
  <si>
    <t>Kolmas korrus, €</t>
  </si>
  <si>
    <t>Vakantsi ja võlgnevuste tõttu saamata jäänud tulu kokku, €</t>
  </si>
  <si>
    <t>PGI kokku, €</t>
  </si>
  <si>
    <t>EGI</t>
  </si>
  <si>
    <t>Kapitalikulud</t>
  </si>
  <si>
    <t>Hoone omaniku andmetel on hoonega seonduvad kulud suurusjärgus 10 000 €/aasta, kuid kuna ei ole täpsustatud kuidas need jagunevad tegevuskuludeks ja kapitalikuludeks ei ole võrdlus turuga võimalik.</t>
  </si>
  <si>
    <t>Kapitalikulud, €</t>
  </si>
  <si>
    <t>Tulumäärad</t>
  </si>
  <si>
    <t>Periood</t>
  </si>
  <si>
    <t>Kapitalisatsioonimäär</t>
  </si>
  <si>
    <t>Piirkond</t>
  </si>
  <si>
    <t>Müügihind, €</t>
  </si>
  <si>
    <t>NOI, €</t>
  </si>
  <si>
    <t>Kesklinn</t>
  </si>
  <si>
    <t>Äärelinn</t>
  </si>
  <si>
    <t>Vaksali</t>
  </si>
  <si>
    <t>Veduri</t>
  </si>
  <si>
    <t>Hinnatava varaga sama piirkond.</t>
  </si>
  <si>
    <t>Diskontomäär</t>
  </si>
  <si>
    <t>Eelnevalt välja toodud tehingute puhul on investori sisemine tulumäär olnud kahe protsendipunkti võrra kõrgem kapitalisatsioonimäärast</t>
  </si>
  <si>
    <t>Sarnaste varade puhul on müügikulu olnud 1,5%.</t>
  </si>
  <si>
    <t>Lõpetav rahavoog, €</t>
  </si>
  <si>
    <t>Rahavoog, €</t>
  </si>
  <si>
    <t>Turuväärtus, €</t>
  </si>
  <si>
    <t>Ümardatud turuväärtus</t>
  </si>
  <si>
    <r>
      <t>Turuväärtus, € hoone suletud netopinna m</t>
    </r>
    <r>
      <rPr>
        <sz val="11"/>
        <color theme="1"/>
        <rFont val="Calibri"/>
        <family val="2"/>
        <charset val="186"/>
      </rPr>
      <t>² kohta</t>
    </r>
  </si>
  <si>
    <r>
      <t>1)</t>
    </r>
    <r>
      <rPr>
        <sz val="7"/>
        <color theme="1"/>
        <rFont val="Times New Roman"/>
        <family val="1"/>
        <charset val="186"/>
      </rPr>
      <t xml:space="preserve">    </t>
    </r>
    <r>
      <rPr>
        <sz val="11"/>
        <color theme="1"/>
        <rFont val="Arial"/>
        <family val="2"/>
        <charset val="186"/>
      </rPr>
      <t>Palun leida vara turuväärtus diskonteeritud rahavoogude meetodil</t>
    </r>
  </si>
  <si>
    <t>Hinnatav eluruum on rahuldavas seisukorras seega rahuldavas seisukorras korteri üür on 100 € võrra madalam kui heas seisukorras korteril.</t>
  </si>
  <si>
    <t>Hinnatav eluruum on heas seisukorras seega heas seisukorras korteri üür on 100 € võrra kõrgem kui rahuldavas seisukorras korteril.</t>
  </si>
  <si>
    <t>Teise ja kolmanda korruse tähtajatuid üürilepinguid on võimalik lõpetada kolme kuulise etteteatamisega.</t>
  </si>
  <si>
    <t>Teise ja kolmanda korrusel on arvestatud praeguste turule mittevastavate üürilepingute lõpetamise tähtajaga 3 kuud</t>
  </si>
  <si>
    <t>Müügikulu (1,5%), €</t>
  </si>
  <si>
    <r>
      <t>Vara turuväärtus väärtuse kuupäeva 31.10.2022 seisuga on 741 000 € (1 372 €/m</t>
    </r>
    <r>
      <rPr>
        <sz val="11"/>
        <color theme="1"/>
        <rFont val="Calibri"/>
        <family val="2"/>
        <charset val="186"/>
      </rPr>
      <t>²</t>
    </r>
    <r>
      <rPr>
        <sz val="11"/>
        <color theme="1"/>
        <rFont val="Arial"/>
        <family val="2"/>
        <charset val="186"/>
      </rPr>
      <t>). Leitud turuväärtus ei sisalda käibemaksu.</t>
    </r>
  </si>
  <si>
    <t>Hinnatava vara likviidsus on keskmine ja eeldatav müügiperiood on kuni 12 kuud.</t>
  </si>
  <si>
    <r>
      <t xml:space="preserve">Hindamistäpsus on </t>
    </r>
    <r>
      <rPr>
        <sz val="11"/>
        <color theme="1"/>
        <rFont val="Calibri"/>
        <family val="2"/>
        <charset val="186"/>
      </rPr>
      <t>±</t>
    </r>
    <r>
      <rPr>
        <sz val="11"/>
        <color theme="1"/>
        <rFont val="Arial"/>
        <family val="2"/>
        <charset val="186"/>
      </rPr>
      <t>10%.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</si>
</sst>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sz val="7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10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5"/>
    </xf>
    <xf numFmtId="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6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rtti Tomson" id="{2C9D601D-DB8D-400E-BCF2-4FE7082355E9}" userId="41041e14a0fd52b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5" dT="2022-10-16T16:59:27.70" personId="{2C9D601D-DB8D-400E-BCF2-4FE7082355E9}" id="{250FC9D2-668E-4642-8DE7-747A1547CF1D}">
    <text>Kuna kolmanda korruse renoveerimine kestab aasta, siis teise rahavoo aasta kolm esimest kuud ei ole võimalik pinda üürile anda.</text>
  </threadedComment>
  <threadedComment ref="C94" dT="2022-10-16T17:03:49.69" personId="{2C9D601D-DB8D-400E-BCF2-4FE7082355E9}" id="{BE48E70D-4403-4184-888F-EE5C732D2E38}">
    <text>Kuna kolmanda korruse renoveerimine kestab aasta, siis teise rahavoo aasta kolm esimest kuud ei ole kolmanda korruse pindade osas arvestatud tegevuskuludega.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37" workbookViewId="0">
      <selection activeCell="A62" sqref="A62"/>
    </sheetView>
  </sheetViews>
  <sheetFormatPr defaultColWidth="12.28515625" defaultRowHeight="14.25" x14ac:dyDescent="0.25"/>
  <cols>
    <col min="1" max="1" width="46.28515625" style="5" customWidth="1"/>
    <col min="2" max="2" width="14.85546875" style="5" bestFit="1" customWidth="1"/>
    <col min="3" max="3" width="64.28515625" style="5" bestFit="1" customWidth="1"/>
    <col min="4" max="4" width="12.28515625" style="5"/>
    <col min="5" max="5" width="31.28515625" style="5" customWidth="1"/>
    <col min="6" max="6" width="23" style="5" bestFit="1" customWidth="1"/>
    <col min="7" max="7" width="24.85546875" style="5" customWidth="1"/>
    <col min="8" max="8" width="24.140625" style="5" customWidth="1"/>
    <col min="9" max="9" width="20.42578125" style="5" bestFit="1" customWidth="1"/>
    <col min="10" max="10" width="20.42578125" style="5" customWidth="1"/>
    <col min="11" max="12" width="35.140625" style="5" bestFit="1" customWidth="1"/>
    <col min="13" max="13" width="33.140625" style="5" bestFit="1" customWidth="1"/>
    <col min="14" max="16384" width="12.28515625" style="5"/>
  </cols>
  <sheetData>
    <row r="1" spans="1:11" ht="18" x14ac:dyDescent="0.25">
      <c r="A1" s="3" t="s">
        <v>33</v>
      </c>
    </row>
    <row r="2" spans="1:11" ht="12.75" customHeight="1" x14ac:dyDescent="0.25">
      <c r="A2" s="7" t="s">
        <v>0</v>
      </c>
      <c r="B2" s="7"/>
      <c r="C2" s="7"/>
      <c r="D2" s="7"/>
      <c r="E2" s="6"/>
      <c r="F2" s="7" t="s">
        <v>43</v>
      </c>
      <c r="G2" s="7" t="s">
        <v>42</v>
      </c>
      <c r="H2" s="6"/>
      <c r="I2" s="6"/>
      <c r="J2" s="6"/>
    </row>
    <row r="3" spans="1:11" x14ac:dyDescent="0.25">
      <c r="A3" s="8" t="s">
        <v>1</v>
      </c>
      <c r="B3" s="8" t="s">
        <v>2</v>
      </c>
      <c r="C3" s="8" t="s">
        <v>3</v>
      </c>
      <c r="D3" s="8" t="s">
        <v>4</v>
      </c>
      <c r="E3" s="9" t="s">
        <v>19</v>
      </c>
      <c r="F3" s="8" t="s">
        <v>5</v>
      </c>
      <c r="G3" s="9"/>
      <c r="H3" s="8" t="s">
        <v>13</v>
      </c>
      <c r="I3" s="9" t="s">
        <v>15</v>
      </c>
      <c r="J3" s="9" t="s">
        <v>17</v>
      </c>
    </row>
    <row r="4" spans="1:11" ht="12.75" customHeight="1" x14ac:dyDescent="0.25">
      <c r="A4" s="7" t="s">
        <v>6</v>
      </c>
      <c r="B4" s="7" t="s">
        <v>7</v>
      </c>
      <c r="C4" s="7">
        <v>100</v>
      </c>
      <c r="D4" s="32" t="s">
        <v>8</v>
      </c>
      <c r="E4" s="24" t="s">
        <v>8</v>
      </c>
      <c r="F4" s="7">
        <v>1000</v>
      </c>
      <c r="G4" s="29" t="s">
        <v>8</v>
      </c>
      <c r="H4" s="29" t="s">
        <v>14</v>
      </c>
      <c r="I4" s="26">
        <v>7.0000000000000007E-2</v>
      </c>
      <c r="J4" s="26">
        <v>0.02</v>
      </c>
    </row>
    <row r="5" spans="1:11" x14ac:dyDescent="0.25">
      <c r="A5" s="7" t="s">
        <v>9</v>
      </c>
      <c r="B5" s="7" t="s">
        <v>7</v>
      </c>
      <c r="C5" s="7">
        <v>50</v>
      </c>
      <c r="D5" s="32"/>
      <c r="E5" s="25"/>
      <c r="F5" s="7">
        <v>750</v>
      </c>
      <c r="G5" s="30"/>
      <c r="H5" s="30"/>
      <c r="I5" s="28"/>
      <c r="J5" s="28"/>
    </row>
    <row r="6" spans="1:11" x14ac:dyDescent="0.25">
      <c r="A6" s="8" t="s">
        <v>1</v>
      </c>
      <c r="B6" s="8" t="s">
        <v>2</v>
      </c>
      <c r="C6" s="8" t="s">
        <v>3</v>
      </c>
      <c r="D6" s="8" t="s">
        <v>4</v>
      </c>
      <c r="E6" s="9" t="s">
        <v>19</v>
      </c>
      <c r="F6" s="8" t="s">
        <v>5</v>
      </c>
      <c r="G6" s="9" t="s">
        <v>29</v>
      </c>
      <c r="H6" s="9" t="s">
        <v>30</v>
      </c>
      <c r="I6" s="23" t="s">
        <v>31</v>
      </c>
      <c r="J6" s="10" t="s">
        <v>16</v>
      </c>
    </row>
    <row r="7" spans="1:11" x14ac:dyDescent="0.25">
      <c r="A7" s="7" t="s">
        <v>10</v>
      </c>
      <c r="B7" s="7" t="s">
        <v>11</v>
      </c>
      <c r="C7" s="7">
        <v>30</v>
      </c>
      <c r="D7" s="7">
        <v>2</v>
      </c>
      <c r="E7" s="24" t="s">
        <v>21</v>
      </c>
      <c r="F7" s="7">
        <v>700</v>
      </c>
      <c r="G7" s="6">
        <f>D19+100</f>
        <v>750</v>
      </c>
      <c r="H7" s="6">
        <f>G7</f>
        <v>750</v>
      </c>
      <c r="I7" s="26">
        <v>0.05</v>
      </c>
      <c r="J7" s="26">
        <v>0.02</v>
      </c>
      <c r="K7" s="5" t="s">
        <v>76</v>
      </c>
    </row>
    <row r="8" spans="1:11" x14ac:dyDescent="0.25">
      <c r="A8" s="7" t="s">
        <v>10</v>
      </c>
      <c r="B8" s="7" t="s">
        <v>11</v>
      </c>
      <c r="C8" s="7">
        <v>60</v>
      </c>
      <c r="D8" s="7">
        <v>3</v>
      </c>
      <c r="E8" s="31"/>
      <c r="F8" s="7">
        <v>800</v>
      </c>
      <c r="G8" s="6">
        <f>D22</f>
        <v>850</v>
      </c>
      <c r="H8" s="6">
        <f t="shared" ref="H8:H10" si="0">G8</f>
        <v>850</v>
      </c>
      <c r="I8" s="27"/>
      <c r="J8" s="27"/>
    </row>
    <row r="9" spans="1:11" x14ac:dyDescent="0.25">
      <c r="A9" s="7" t="s">
        <v>10</v>
      </c>
      <c r="B9" s="7" t="s">
        <v>11</v>
      </c>
      <c r="C9" s="7">
        <v>25</v>
      </c>
      <c r="D9" s="7">
        <v>1</v>
      </c>
      <c r="E9" s="31"/>
      <c r="F9" s="7">
        <v>500</v>
      </c>
      <c r="G9" s="6">
        <f>D21+100</f>
        <v>550</v>
      </c>
      <c r="H9" s="6">
        <f t="shared" si="0"/>
        <v>550</v>
      </c>
      <c r="I9" s="27"/>
      <c r="J9" s="27"/>
    </row>
    <row r="10" spans="1:11" x14ac:dyDescent="0.25">
      <c r="A10" s="7" t="s">
        <v>10</v>
      </c>
      <c r="B10" s="7" t="s">
        <v>11</v>
      </c>
      <c r="C10" s="7">
        <v>20</v>
      </c>
      <c r="D10" s="7">
        <v>1</v>
      </c>
      <c r="E10" s="25"/>
      <c r="F10" s="7">
        <v>450</v>
      </c>
      <c r="G10" s="6">
        <f>D21+100</f>
        <v>550</v>
      </c>
      <c r="H10" s="6">
        <f t="shared" si="0"/>
        <v>550</v>
      </c>
      <c r="I10" s="28"/>
      <c r="J10" s="28"/>
    </row>
    <row r="11" spans="1:11" x14ac:dyDescent="0.25">
      <c r="A11" s="8" t="s">
        <v>1</v>
      </c>
      <c r="B11" s="8" t="s">
        <v>2</v>
      </c>
      <c r="C11" s="8" t="s">
        <v>3</v>
      </c>
      <c r="D11" s="8" t="s">
        <v>4</v>
      </c>
      <c r="E11" s="9" t="s">
        <v>19</v>
      </c>
      <c r="F11" s="8" t="s">
        <v>5</v>
      </c>
      <c r="G11" s="9" t="s">
        <v>29</v>
      </c>
      <c r="H11" s="9" t="s">
        <v>30</v>
      </c>
      <c r="I11" s="9" t="s">
        <v>31</v>
      </c>
      <c r="J11" s="9" t="s">
        <v>16</v>
      </c>
    </row>
    <row r="12" spans="1:11" x14ac:dyDescent="0.25">
      <c r="A12" s="7" t="s">
        <v>10</v>
      </c>
      <c r="B12" s="7" t="s">
        <v>12</v>
      </c>
      <c r="C12" s="7">
        <v>55</v>
      </c>
      <c r="D12" s="7">
        <v>3</v>
      </c>
      <c r="E12" s="24" t="s">
        <v>24</v>
      </c>
      <c r="F12" s="7">
        <v>700</v>
      </c>
      <c r="G12" s="7">
        <f>D22-100</f>
        <v>750</v>
      </c>
      <c r="H12" s="6">
        <f>G12</f>
        <v>750</v>
      </c>
      <c r="I12" s="26">
        <v>0.05</v>
      </c>
      <c r="J12" s="26">
        <v>0.02</v>
      </c>
      <c r="K12" s="5" t="s">
        <v>75</v>
      </c>
    </row>
    <row r="13" spans="1:11" x14ac:dyDescent="0.25">
      <c r="A13" s="7" t="s">
        <v>10</v>
      </c>
      <c r="B13" s="7" t="s">
        <v>12</v>
      </c>
      <c r="C13" s="7">
        <v>45</v>
      </c>
      <c r="D13" s="7">
        <v>2</v>
      </c>
      <c r="E13" s="31"/>
      <c r="F13" s="7">
        <v>600</v>
      </c>
      <c r="G13" s="7">
        <v>650</v>
      </c>
      <c r="H13" s="6">
        <f>G13</f>
        <v>650</v>
      </c>
      <c r="I13" s="27"/>
      <c r="J13" s="27"/>
    </row>
    <row r="14" spans="1:11" x14ac:dyDescent="0.25">
      <c r="A14" s="7" t="s">
        <v>10</v>
      </c>
      <c r="B14" s="7" t="s">
        <v>12</v>
      </c>
      <c r="C14" s="7">
        <v>30</v>
      </c>
      <c r="D14" s="7">
        <v>1</v>
      </c>
      <c r="E14" s="25"/>
      <c r="F14" s="7">
        <v>425</v>
      </c>
      <c r="G14" s="7">
        <v>450</v>
      </c>
      <c r="H14" s="6">
        <f>G14</f>
        <v>450</v>
      </c>
      <c r="I14" s="28"/>
      <c r="J14" s="28"/>
    </row>
    <row r="16" spans="1:11" ht="18" x14ac:dyDescent="0.25">
      <c r="A16" s="6" t="s">
        <v>18</v>
      </c>
      <c r="B16" s="6" t="s">
        <v>19</v>
      </c>
      <c r="C16" s="6" t="s">
        <v>4</v>
      </c>
      <c r="D16" s="6" t="s">
        <v>5</v>
      </c>
      <c r="F16" s="4" t="s">
        <v>55</v>
      </c>
      <c r="G16" s="6"/>
      <c r="H16" s="6"/>
      <c r="I16" s="6"/>
    </row>
    <row r="17" spans="1:10" ht="15" x14ac:dyDescent="0.25">
      <c r="A17" s="6" t="s">
        <v>20</v>
      </c>
      <c r="B17" s="6" t="s">
        <v>21</v>
      </c>
      <c r="C17" s="6">
        <v>4</v>
      </c>
      <c r="D17" s="6">
        <v>1100</v>
      </c>
      <c r="F17" s="1" t="s">
        <v>57</v>
      </c>
      <c r="G17" s="16">
        <f>I22/H22</f>
        <v>8.827586206896551E-2</v>
      </c>
      <c r="H17" s="6"/>
      <c r="I17" s="6"/>
    </row>
    <row r="18" spans="1:10" x14ac:dyDescent="0.25">
      <c r="A18" s="6" t="s">
        <v>22</v>
      </c>
      <c r="B18" s="6" t="s">
        <v>21</v>
      </c>
      <c r="C18" s="6">
        <v>1</v>
      </c>
      <c r="D18" s="6">
        <v>550</v>
      </c>
      <c r="F18" s="7" t="s">
        <v>58</v>
      </c>
      <c r="G18" s="7" t="s">
        <v>18</v>
      </c>
      <c r="H18" s="7" t="s">
        <v>59</v>
      </c>
      <c r="I18" s="7" t="s">
        <v>60</v>
      </c>
      <c r="J18" s="20"/>
    </row>
    <row r="19" spans="1:10" x14ac:dyDescent="0.25">
      <c r="A19" s="9" t="s">
        <v>23</v>
      </c>
      <c r="B19" s="9" t="s">
        <v>24</v>
      </c>
      <c r="C19" s="9">
        <v>2</v>
      </c>
      <c r="D19" s="9">
        <v>650</v>
      </c>
      <c r="F19" s="7" t="s">
        <v>61</v>
      </c>
      <c r="G19" s="7" t="s">
        <v>20</v>
      </c>
      <c r="H19" s="14">
        <v>500000</v>
      </c>
      <c r="I19" s="14">
        <v>45000</v>
      </c>
      <c r="J19" s="21"/>
    </row>
    <row r="20" spans="1:10" x14ac:dyDescent="0.25">
      <c r="A20" s="6" t="s">
        <v>25</v>
      </c>
      <c r="B20" s="6" t="s">
        <v>21</v>
      </c>
      <c r="C20" s="6">
        <v>3</v>
      </c>
      <c r="D20" s="6">
        <v>900</v>
      </c>
      <c r="F20" s="7" t="s">
        <v>62</v>
      </c>
      <c r="G20" s="7" t="s">
        <v>63</v>
      </c>
      <c r="H20" s="14">
        <v>250000</v>
      </c>
      <c r="I20" s="14">
        <v>32000</v>
      </c>
      <c r="J20" s="21"/>
    </row>
    <row r="21" spans="1:10" x14ac:dyDescent="0.25">
      <c r="A21" s="9" t="s">
        <v>26</v>
      </c>
      <c r="B21" s="9" t="s">
        <v>24</v>
      </c>
      <c r="C21" s="9">
        <v>1</v>
      </c>
      <c r="D21" s="9">
        <v>450</v>
      </c>
      <c r="F21" s="7" t="s">
        <v>61</v>
      </c>
      <c r="G21" s="7" t="s">
        <v>22</v>
      </c>
      <c r="H21" s="14">
        <v>890000</v>
      </c>
      <c r="I21" s="14">
        <v>73000</v>
      </c>
      <c r="J21" s="21"/>
    </row>
    <row r="22" spans="1:10" x14ac:dyDescent="0.25">
      <c r="A22" s="9" t="s">
        <v>27</v>
      </c>
      <c r="B22" s="9" t="s">
        <v>21</v>
      </c>
      <c r="C22" s="9">
        <v>3</v>
      </c>
      <c r="D22" s="9">
        <v>850</v>
      </c>
      <c r="F22" s="8" t="s">
        <v>61</v>
      </c>
      <c r="G22" s="8" t="s">
        <v>27</v>
      </c>
      <c r="H22" s="15">
        <v>725000</v>
      </c>
      <c r="I22" s="15">
        <v>64000</v>
      </c>
      <c r="J22" s="5" t="s">
        <v>65</v>
      </c>
    </row>
    <row r="23" spans="1:10" x14ac:dyDescent="0.25">
      <c r="A23" s="5" t="s">
        <v>32</v>
      </c>
      <c r="F23" s="7" t="s">
        <v>62</v>
      </c>
      <c r="G23" s="7" t="s">
        <v>64</v>
      </c>
      <c r="H23" s="14">
        <v>455000</v>
      </c>
      <c r="I23" s="14">
        <v>50000</v>
      </c>
      <c r="J23" s="21"/>
    </row>
    <row r="24" spans="1:10" ht="15" x14ac:dyDescent="0.25">
      <c r="A24" s="5" t="s">
        <v>28</v>
      </c>
      <c r="F24" s="1" t="s">
        <v>66</v>
      </c>
      <c r="G24" s="16">
        <f>G17+2%</f>
        <v>0.10827586206896551</v>
      </c>
      <c r="H24" s="6"/>
      <c r="I24" s="6"/>
    </row>
    <row r="25" spans="1:10" x14ac:dyDescent="0.2">
      <c r="A25" s="5" t="s">
        <v>77</v>
      </c>
      <c r="F25" s="2" t="s">
        <v>67</v>
      </c>
      <c r="G25" s="22"/>
    </row>
    <row r="26" spans="1:10" x14ac:dyDescent="0.25">
      <c r="F26" s="5" t="s">
        <v>68</v>
      </c>
    </row>
    <row r="27" spans="1:10" ht="18" x14ac:dyDescent="0.25">
      <c r="A27" s="3" t="s">
        <v>35</v>
      </c>
    </row>
    <row r="28" spans="1:10" ht="18" x14ac:dyDescent="0.25">
      <c r="A28" s="1" t="s">
        <v>36</v>
      </c>
      <c r="B28" s="6" t="s">
        <v>42</v>
      </c>
      <c r="C28" s="6"/>
      <c r="E28" s="4" t="s">
        <v>34</v>
      </c>
      <c r="F28" s="6"/>
    </row>
    <row r="29" spans="1:10" x14ac:dyDescent="0.25">
      <c r="A29" s="6" t="s">
        <v>37</v>
      </c>
      <c r="B29" s="6">
        <v>0.4</v>
      </c>
      <c r="C29" s="6" t="s">
        <v>39</v>
      </c>
      <c r="E29" s="6" t="s">
        <v>3</v>
      </c>
      <c r="F29" s="6">
        <f>SUM(C4:C5)+SUM(C12:C14)+SUM(C7:C10)</f>
        <v>415</v>
      </c>
    </row>
    <row r="30" spans="1:10" ht="15" x14ac:dyDescent="0.2">
      <c r="A30" s="1" t="s">
        <v>52</v>
      </c>
      <c r="B30" s="6">
        <v>0.4</v>
      </c>
      <c r="C30" s="11" t="s">
        <v>40</v>
      </c>
      <c r="E30" s="6" t="s">
        <v>38</v>
      </c>
      <c r="F30" s="6">
        <v>125</v>
      </c>
    </row>
    <row r="31" spans="1:10" ht="15" x14ac:dyDescent="0.2">
      <c r="A31" s="6" t="s">
        <v>16</v>
      </c>
      <c r="B31" s="12">
        <v>2.5000000000000001E-2</v>
      </c>
      <c r="C31" s="11" t="s">
        <v>44</v>
      </c>
      <c r="E31" s="6" t="s">
        <v>41</v>
      </c>
      <c r="F31" s="6">
        <f>SUM(F29:F30)</f>
        <v>540</v>
      </c>
    </row>
    <row r="32" spans="1:10" x14ac:dyDescent="0.2">
      <c r="A32" s="5" t="s">
        <v>53</v>
      </c>
      <c r="D32" s="2"/>
    </row>
    <row r="35" spans="1:8" x14ac:dyDescent="0.25">
      <c r="A35" s="13" t="s">
        <v>74</v>
      </c>
    </row>
    <row r="37" spans="1:8" x14ac:dyDescent="0.25">
      <c r="A37" s="6" t="s">
        <v>56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</row>
    <row r="38" spans="1:8" x14ac:dyDescent="0.25">
      <c r="A38" s="6" t="s">
        <v>50</v>
      </c>
      <c r="B38" s="17">
        <f>SUM(B39:B41)</f>
        <v>74475</v>
      </c>
      <c r="C38" s="17">
        <f t="shared" ref="C38:G38" si="1">SUM(C39:C41)</f>
        <v>77112</v>
      </c>
      <c r="D38" s="17">
        <f t="shared" si="1"/>
        <v>78654.240000000005</v>
      </c>
      <c r="E38" s="17">
        <f t="shared" si="1"/>
        <v>80227.324800000002</v>
      </c>
      <c r="F38" s="17">
        <f t="shared" si="1"/>
        <v>81831.871295999998</v>
      </c>
      <c r="G38" s="17">
        <f t="shared" si="1"/>
        <v>83468.508721920007</v>
      </c>
    </row>
    <row r="39" spans="1:8" x14ac:dyDescent="0.25">
      <c r="A39" s="18" t="s">
        <v>46</v>
      </c>
      <c r="B39" s="17">
        <f>SUM($F$4:$F$5)*12</f>
        <v>21000</v>
      </c>
      <c r="C39" s="17">
        <f>B39*(1+$J$4)</f>
        <v>21420</v>
      </c>
      <c r="D39" s="17">
        <f>C39*(1+$J$4)</f>
        <v>21848.400000000001</v>
      </c>
      <c r="E39" s="17">
        <f>D39*(1+$J$4)</f>
        <v>22285.368000000002</v>
      </c>
      <c r="F39" s="17">
        <f>E39*(1+$J$4)</f>
        <v>22731.075360000003</v>
      </c>
      <c r="G39" s="17">
        <f>F39*(1+$J$4)</f>
        <v>23185.696867200004</v>
      </c>
    </row>
    <row r="40" spans="1:8" x14ac:dyDescent="0.25">
      <c r="A40" s="18" t="s">
        <v>47</v>
      </c>
      <c r="B40" s="17">
        <f>(SUM($H$7:$H$10)*9)+(SUM(F7:F10)*3)</f>
        <v>31650</v>
      </c>
      <c r="C40" s="17">
        <f>SUM(H7:H10)*12*(1+$J$7)</f>
        <v>33048</v>
      </c>
      <c r="D40" s="17">
        <f>C40*(1+$J$7)</f>
        <v>33708.959999999999</v>
      </c>
      <c r="E40" s="17">
        <f>D40*(1+$J$7)</f>
        <v>34383.139199999998</v>
      </c>
      <c r="F40" s="17">
        <f>E40*(1+$J$7)</f>
        <v>35070.801983999998</v>
      </c>
      <c r="G40" s="17">
        <f>F40*(1+$J$7)</f>
        <v>35772.218023679998</v>
      </c>
      <c r="H40" s="5" t="s">
        <v>78</v>
      </c>
    </row>
    <row r="41" spans="1:8" x14ac:dyDescent="0.25">
      <c r="A41" s="18" t="s">
        <v>48</v>
      </c>
      <c r="B41" s="17">
        <f>(SUM($H$12:$H$14)*9)+(SUM(F12:F14)*3)</f>
        <v>21825</v>
      </c>
      <c r="C41" s="17">
        <f>SUM(H12:H14)*12*(1+$J$12)</f>
        <v>22644</v>
      </c>
      <c r="D41" s="17">
        <f>C41*(1+$J$12)</f>
        <v>23096.880000000001</v>
      </c>
      <c r="E41" s="17">
        <f>D41*(1+$J$12)</f>
        <v>23558.817600000002</v>
      </c>
      <c r="F41" s="17">
        <f>E41*(1+$J$12)</f>
        <v>24029.993952000004</v>
      </c>
      <c r="G41" s="17">
        <f>F41*(1+$J$12)</f>
        <v>24510.593831040005</v>
      </c>
    </row>
    <row r="42" spans="1:8" ht="28.5" x14ac:dyDescent="0.25">
      <c r="A42" s="7" t="s">
        <v>45</v>
      </c>
      <c r="B42" s="6"/>
      <c r="C42" s="6"/>
      <c r="D42" s="6"/>
      <c r="E42" s="6"/>
      <c r="F42" s="6"/>
      <c r="G42" s="6"/>
    </row>
    <row r="43" spans="1:8" x14ac:dyDescent="0.25">
      <c r="A43" s="18" t="s">
        <v>46</v>
      </c>
      <c r="B43" s="17">
        <f t="shared" ref="B43:G43" si="2">B39*$I$4</f>
        <v>1470.0000000000002</v>
      </c>
      <c r="C43" s="17">
        <f t="shared" si="2"/>
        <v>1499.4</v>
      </c>
      <c r="D43" s="17">
        <f t="shared" si="2"/>
        <v>1529.3880000000001</v>
      </c>
      <c r="E43" s="17">
        <f t="shared" si="2"/>
        <v>1559.9757600000003</v>
      </c>
      <c r="F43" s="17">
        <f t="shared" si="2"/>
        <v>1591.1752752000004</v>
      </c>
      <c r="G43" s="17">
        <f t="shared" si="2"/>
        <v>1622.9987807040004</v>
      </c>
    </row>
    <row r="44" spans="1:8" x14ac:dyDescent="0.25">
      <c r="A44" s="18" t="s">
        <v>47</v>
      </c>
      <c r="B44" s="17">
        <f t="shared" ref="B44:G44" si="3">B40*$I$7</f>
        <v>1582.5</v>
      </c>
      <c r="C44" s="17">
        <f t="shared" si="3"/>
        <v>1652.4</v>
      </c>
      <c r="D44" s="17">
        <f t="shared" si="3"/>
        <v>1685.4480000000001</v>
      </c>
      <c r="E44" s="17">
        <f t="shared" si="3"/>
        <v>1719.15696</v>
      </c>
      <c r="F44" s="17">
        <f t="shared" si="3"/>
        <v>1753.5400992</v>
      </c>
      <c r="G44" s="17">
        <f t="shared" si="3"/>
        <v>1788.6109011839999</v>
      </c>
    </row>
    <row r="45" spans="1:8" x14ac:dyDescent="0.25">
      <c r="A45" s="18" t="s">
        <v>48</v>
      </c>
      <c r="B45" s="17">
        <f t="shared" ref="B45:G45" si="4">B41*$I$12</f>
        <v>1091.25</v>
      </c>
      <c r="C45" s="17">
        <f t="shared" si="4"/>
        <v>1132.2</v>
      </c>
      <c r="D45" s="17">
        <f t="shared" si="4"/>
        <v>1154.8440000000001</v>
      </c>
      <c r="E45" s="17">
        <f t="shared" si="4"/>
        <v>1177.9408800000001</v>
      </c>
      <c r="F45" s="17">
        <f t="shared" si="4"/>
        <v>1201.4996976000002</v>
      </c>
      <c r="G45" s="17">
        <f t="shared" si="4"/>
        <v>1225.5296915520003</v>
      </c>
    </row>
    <row r="46" spans="1:8" ht="28.5" x14ac:dyDescent="0.25">
      <c r="A46" s="7" t="s">
        <v>49</v>
      </c>
      <c r="B46" s="17">
        <f>SUM(B43:B45)</f>
        <v>4143.75</v>
      </c>
      <c r="C46" s="17">
        <f t="shared" ref="C46:G46" si="5">SUM(C43:C45)</f>
        <v>4284</v>
      </c>
      <c r="D46" s="17">
        <f t="shared" si="5"/>
        <v>4369.68</v>
      </c>
      <c r="E46" s="17">
        <f t="shared" si="5"/>
        <v>4457.0736000000006</v>
      </c>
      <c r="F46" s="17">
        <f t="shared" si="5"/>
        <v>4546.2150720000009</v>
      </c>
      <c r="G46" s="17">
        <f t="shared" si="5"/>
        <v>4637.1393734400008</v>
      </c>
    </row>
    <row r="47" spans="1:8" x14ac:dyDescent="0.25">
      <c r="A47" s="6" t="s">
        <v>51</v>
      </c>
      <c r="B47" s="17">
        <f>B38-B46</f>
        <v>70331.25</v>
      </c>
      <c r="C47" s="17">
        <f t="shared" ref="C47:G47" si="6">C38-C46</f>
        <v>72828</v>
      </c>
      <c r="D47" s="17">
        <f t="shared" si="6"/>
        <v>74284.56</v>
      </c>
      <c r="E47" s="17">
        <f t="shared" si="6"/>
        <v>75770.251199999999</v>
      </c>
      <c r="F47" s="17">
        <f t="shared" si="6"/>
        <v>77285.656223999991</v>
      </c>
      <c r="G47" s="17">
        <f t="shared" si="6"/>
        <v>78831.369348480002</v>
      </c>
    </row>
    <row r="48" spans="1:8" x14ac:dyDescent="0.25">
      <c r="A48" s="6" t="s">
        <v>36</v>
      </c>
      <c r="B48" s="17">
        <f>$F$31*$B$29*12</f>
        <v>2592</v>
      </c>
      <c r="C48" s="17">
        <f>B48*(1+$B$31)</f>
        <v>2656.7999999999997</v>
      </c>
      <c r="D48" s="17">
        <f t="shared" ref="D48:G48" si="7">C48*(1+$B$31)</f>
        <v>2723.2199999999993</v>
      </c>
      <c r="E48" s="17">
        <f t="shared" si="7"/>
        <v>2791.3004999999989</v>
      </c>
      <c r="F48" s="17">
        <f t="shared" si="7"/>
        <v>2861.0830124999989</v>
      </c>
      <c r="G48" s="17">
        <f t="shared" si="7"/>
        <v>2932.6100878124985</v>
      </c>
    </row>
    <row r="49" spans="1:7" x14ac:dyDescent="0.25">
      <c r="A49" s="6" t="s">
        <v>54</v>
      </c>
      <c r="B49" s="17">
        <f>$F$31*$B$30*12</f>
        <v>2592</v>
      </c>
      <c r="C49" s="17">
        <f>B49*(1+$B$31)</f>
        <v>2656.7999999999997</v>
      </c>
      <c r="D49" s="17">
        <f t="shared" ref="D49:G49" si="8">C49*(1+$B$31)</f>
        <v>2723.2199999999993</v>
      </c>
      <c r="E49" s="17">
        <f t="shared" si="8"/>
        <v>2791.3004999999989</v>
      </c>
      <c r="F49" s="17">
        <f t="shared" si="8"/>
        <v>2861.0830124999989</v>
      </c>
      <c r="G49" s="17">
        <f t="shared" si="8"/>
        <v>2932.6100878124985</v>
      </c>
    </row>
    <row r="50" spans="1:7" x14ac:dyDescent="0.25">
      <c r="A50" s="6" t="s">
        <v>60</v>
      </c>
      <c r="B50" s="17">
        <f>B47-B48-B49</f>
        <v>65147.25</v>
      </c>
      <c r="C50" s="17">
        <f t="shared" ref="C50:G50" si="9">C47-C48-C49</f>
        <v>67514.399999999994</v>
      </c>
      <c r="D50" s="17">
        <f t="shared" si="9"/>
        <v>68838.12</v>
      </c>
      <c r="E50" s="17">
        <f t="shared" si="9"/>
        <v>70187.650200000004</v>
      </c>
      <c r="F50" s="17">
        <f t="shared" si="9"/>
        <v>71563.490199000007</v>
      </c>
      <c r="G50" s="17">
        <f t="shared" si="9"/>
        <v>72966.149172855003</v>
      </c>
    </row>
    <row r="51" spans="1:7" x14ac:dyDescent="0.25">
      <c r="A51" s="6" t="s">
        <v>59</v>
      </c>
      <c r="B51" s="6"/>
      <c r="C51" s="6"/>
      <c r="D51" s="6"/>
      <c r="E51" s="6"/>
      <c r="F51" s="17">
        <f>G50/$G$17</f>
        <v>826569.65859874815</v>
      </c>
      <c r="G51" s="6"/>
    </row>
    <row r="52" spans="1:7" x14ac:dyDescent="0.25">
      <c r="A52" s="6" t="s">
        <v>79</v>
      </c>
      <c r="B52" s="6"/>
      <c r="C52" s="6"/>
      <c r="D52" s="6"/>
      <c r="E52" s="6"/>
      <c r="F52" s="17">
        <f>F51*1.5%</f>
        <v>12398.544878981222</v>
      </c>
      <c r="G52" s="6"/>
    </row>
    <row r="53" spans="1:7" x14ac:dyDescent="0.25">
      <c r="A53" s="6" t="s">
        <v>69</v>
      </c>
      <c r="B53" s="6"/>
      <c r="C53" s="6"/>
      <c r="D53" s="6"/>
      <c r="E53" s="6"/>
      <c r="F53" s="17">
        <f>F51-F52</f>
        <v>814171.11371976696</v>
      </c>
      <c r="G53" s="6"/>
    </row>
    <row r="54" spans="1:7" x14ac:dyDescent="0.25">
      <c r="A54" s="6" t="s">
        <v>70</v>
      </c>
      <c r="B54" s="17">
        <f>B50</f>
        <v>65147.25</v>
      </c>
      <c r="C54" s="17">
        <f t="shared" ref="C54:E54" si="10">C50</f>
        <v>67514.399999999994</v>
      </c>
      <c r="D54" s="17">
        <f t="shared" si="10"/>
        <v>68838.12</v>
      </c>
      <c r="E54" s="17">
        <f t="shared" si="10"/>
        <v>70187.650200000004</v>
      </c>
      <c r="F54" s="17">
        <f>F50+F53</f>
        <v>885734.60391876695</v>
      </c>
      <c r="G54" s="6"/>
    </row>
    <row r="55" spans="1:7" x14ac:dyDescent="0.25">
      <c r="A55" s="6" t="s">
        <v>71</v>
      </c>
      <c r="B55" s="19">
        <f>NPV($G$24,B54:F54)</f>
        <v>740583.42171602102</v>
      </c>
      <c r="C55" s="6"/>
      <c r="D55" s="6"/>
      <c r="E55" s="6"/>
      <c r="F55" s="6"/>
      <c r="G55" s="6"/>
    </row>
    <row r="56" spans="1:7" x14ac:dyDescent="0.25">
      <c r="A56" s="6" t="s">
        <v>72</v>
      </c>
      <c r="B56" s="19">
        <f>ROUND(B55,-3)</f>
        <v>741000</v>
      </c>
      <c r="C56" s="6"/>
      <c r="D56" s="6"/>
      <c r="E56" s="6"/>
      <c r="F56" s="6"/>
      <c r="G56" s="6"/>
    </row>
    <row r="57" spans="1:7" ht="15" x14ac:dyDescent="0.25">
      <c r="A57" s="6" t="s">
        <v>73</v>
      </c>
      <c r="B57" s="19">
        <f>B56/F31</f>
        <v>1372.2222222222222</v>
      </c>
    </row>
    <row r="59" spans="1:7" ht="15" x14ac:dyDescent="0.25">
      <c r="A59" s="5" t="s">
        <v>80</v>
      </c>
    </row>
    <row r="60" spans="1:7" x14ac:dyDescent="0.25">
      <c r="A60" s="5" t="s">
        <v>81</v>
      </c>
    </row>
    <row r="61" spans="1:7" ht="15" x14ac:dyDescent="0.25">
      <c r="A61" s="5" t="s">
        <v>82</v>
      </c>
    </row>
  </sheetData>
  <mergeCells count="12">
    <mergeCell ref="D4:D5"/>
    <mergeCell ref="E4:E5"/>
    <mergeCell ref="J12:J14"/>
    <mergeCell ref="I7:I10"/>
    <mergeCell ref="J7:J10"/>
    <mergeCell ref="I4:I5"/>
    <mergeCell ref="J4:J5"/>
    <mergeCell ref="H4:H5"/>
    <mergeCell ref="G4:G5"/>
    <mergeCell ref="I12:I14"/>
    <mergeCell ref="E7:E10"/>
    <mergeCell ref="E12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Hartti Tomson</dc:creator>
  <cp:lastModifiedBy>Hartti Tomson</cp:lastModifiedBy>
  <dcterms:created xsi:type="dcterms:W3CDTF">2022-10-09T17:22:23Z</dcterms:created>
  <dcterms:modified xsi:type="dcterms:W3CDTF">2022-10-27T08:47:02Z</dcterms:modified>
</cp:coreProperties>
</file>