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2720" activeTab="0"/>
  </bookViews>
  <sheets>
    <sheet name="Lahendus" sheetId="1" r:id="rId1"/>
  </sheets>
  <definedNames/>
  <calcPr fullCalcOnLoad="1"/>
</workbook>
</file>

<file path=xl/sharedStrings.xml><?xml version="1.0" encoding="utf-8"?>
<sst xmlns="http://schemas.openxmlformats.org/spreadsheetml/2006/main" count="135" uniqueCount="114">
  <si>
    <t>Nr</t>
  </si>
  <si>
    <t>Tehingu aeg</t>
  </si>
  <si>
    <t>Kommentaar</t>
  </si>
  <si>
    <t>Võrdlusühiku valik</t>
  </si>
  <si>
    <t>Võrdluselementide valik</t>
  </si>
  <si>
    <t>Ajaline kohandus, %</t>
  </si>
  <si>
    <t>Võrdlus</t>
  </si>
  <si>
    <t>sama</t>
  </si>
  <si>
    <t>Kohandus</t>
  </si>
  <si>
    <t>Summaarne kohandus, %</t>
  </si>
  <si>
    <t>Kohanduste absoluutväärtuste summa</t>
  </si>
  <si>
    <t>Kohanduste absoluutväärtuste summa on leitud kõikide kohanduste (sh. ajalise kohanduse) absoluutväärtuste summana</t>
  </si>
  <si>
    <t>Kaalud</t>
  </si>
  <si>
    <t>Kaalutud keskmise kohandatud tehingu hinna leidmiseks liidame kokku kaalutud tehingu hinnad</t>
  </si>
  <si>
    <t>Parim kasutus</t>
  </si>
  <si>
    <t>Kommentaarid ja selgitused</t>
  </si>
  <si>
    <t>Kommentaarid</t>
  </si>
  <si>
    <t>Võrdlustehinguks mittesobivuse põhjendus</t>
  </si>
  <si>
    <t>Alljärgnevas tabelis on toodud võrdlustehingute valiku põhjendused:</t>
  </si>
  <si>
    <t>ajaliselt liiga vana tehing</t>
  </si>
  <si>
    <t>Hinnatud turuväärtus ei sisalda käibemaksu ning sellele ei lisandu käibemaksu.</t>
  </si>
  <si>
    <t>NB! Tegemist on vaid näitega ühest võimalikust lahenduskäigust!</t>
  </si>
  <si>
    <t>Hinnatav vara</t>
  </si>
  <si>
    <t>Võrdluselementideks on lisaks tehingu ajale tulenevalt hinnatava vara iseloomust esitatud algandmete põhjal valitud:</t>
  </si>
  <si>
    <r>
      <t xml:space="preserve">Tehingu hind, </t>
    </r>
    <r>
      <rPr>
        <sz val="10"/>
        <rFont val="Calibri"/>
        <family val="2"/>
      </rPr>
      <t>€</t>
    </r>
  </si>
  <si>
    <t>Ajaldatud tehingu hind, €</t>
  </si>
  <si>
    <t>Lõpptulemuse leidmisel kasutatakse kaalutud keskmist, kuna võrreldes aritmeetilise keskmisega annab see täpsema tulemuse (võimalik on parandada kohandamisel tekkivat ebatäpsust).</t>
  </si>
  <si>
    <t>Hinnatavat vara koormavat hüpoteeki hindamisel ei arvestata.</t>
  </si>
  <si>
    <t>tegemist ei ole vaba turu tingimustes müüdud kinnistuga (enampakkumine)</t>
  </si>
  <si>
    <t>Võrdlustehingute valik</t>
  </si>
  <si>
    <t>tegemist on sugulaste vahelise tehinguga (ei ole vabaturutehing)</t>
  </si>
  <si>
    <t>hinnatavast varast erinev tehing (hoonestatud kinnistu)</t>
  </si>
  <si>
    <t>tegemist ei ole vaba turu tingimustes müüdud kinnistuga (tehing seotud osapoolte vahel)</t>
  </si>
  <si>
    <t>Kuna turuanalüüsi tulemusel on teada, et turuosalised teevad enda otsuseid antud turusektoris lähtuvalt kinnistu tervikhinnast, on valitud võrdlusühikuks kinnistu tervikhind.</t>
  </si>
  <si>
    <t>3) Tehnovõrkudega liitumine</t>
  </si>
  <si>
    <t>Detailplaneeringu/ehitusloa olemasolu</t>
  </si>
  <si>
    <t>Haljastus</t>
  </si>
  <si>
    <t>väiksem, tervikhind madalam</t>
  </si>
  <si>
    <t>olemas (detailplaneering)</t>
  </si>
  <si>
    <t>kõrghaljastus</t>
  </si>
  <si>
    <t>tasutud</t>
  </si>
  <si>
    <t>puudub</t>
  </si>
  <si>
    <t>madalhaljastus</t>
  </si>
  <si>
    <t>detailpl. olemas</t>
  </si>
  <si>
    <t>Kohandatud tehingu hind, €</t>
  </si>
  <si>
    <t>Sarnaste varade likviisdus on keskmine ja keskmine müügiperiood 6 kuni 9 kuud.</t>
  </si>
  <si>
    <t>Arvestades teadaolevat informatsiooni (asukoht uuselamupiirkonnas, nii detail- kui ka üldplaneering näevad maakasutuse sihtotstarbena ette elamumaa, väljastatud on ehitusluba olemasoleva hoonestuse lammutamiseks, kinnistu olemasolev maakasutuse sihtotstarve on 100% elamumaa), on  hinnatava vara parimaks kasutuseks olemasolev kasutus elamumaana ning tulevikus hoonestamine elukondliku (ühepereelamu) hoonestusega.</t>
  </si>
  <si>
    <t>2) Kinnistu suurus</t>
  </si>
  <si>
    <t>4) Haljastus</t>
  </si>
  <si>
    <t>1) Detailplaneeringu/projekteerimistingimuste olemasolu</t>
  </si>
  <si>
    <t>Kuivõrd hinnataval kinnistul paikneb väärtuse kuupäeva seisuga amortiseerunud hoone ja võrdlustehingutena on kasutatud hoonestamata kinnistutega toimunud tehinguid, siis arvestatakse hindamisel eelnimetatud ehitise lammutamisega seotud kulusid.</t>
  </si>
  <si>
    <t>OÜ Kirves</t>
  </si>
  <si>
    <t>Aritm. keskmine</t>
  </si>
  <si>
    <t>Mediaankeskmine</t>
  </si>
  <si>
    <t xml:space="preserve"> </t>
  </si>
  <si>
    <t>Kaalutud keskmine kohandatud tehingu hind, €</t>
  </si>
  <si>
    <t>Kaalutud tehingu hinnad, €</t>
  </si>
  <si>
    <t>Kinnistu suurus, m²</t>
  </si>
  <si>
    <t>OÜ Majalammutaja</t>
  </si>
  <si>
    <t>AS Kivipurustaja</t>
  </si>
  <si>
    <t>OÜ Ehitusmees</t>
  </si>
  <si>
    <t xml:space="preserve">Hinnatava vara turuväärtuse leidmiseks on esmalt leitud eelduslikult hoonestamata kinnistu turuväärtus ning hiljem lahutatud sellest olemasoleva hoonestuse lammutuskulud. </t>
  </si>
  <si>
    <t>sobib</t>
  </si>
  <si>
    <t>Juhul, kui kinnistul puudub kehtiv detailplaneering, siis alandab see kinnistu turuväärtust 15%. Kehtivaid projekteerimistingimusi võib turuväärtuse kujunemise võtmes käsitleda samaväärsena kehtiva detailplaneeringuga</t>
  </si>
  <si>
    <t>projekteerimist. olemas</t>
  </si>
  <si>
    <t>parem</t>
  </si>
  <si>
    <t>tasutumata</t>
  </si>
  <si>
    <t>abiarvutus</t>
  </si>
  <si>
    <t>Madalhaljastusega kinnistud on ca 10% vähemhinnatud kui kõrghaljastusega kinnistud</t>
  </si>
  <si>
    <t>x%</t>
  </si>
  <si>
    <t>ajaldatud tehinguhind</t>
  </si>
  <si>
    <t xml:space="preserve">sama </t>
  </si>
  <si>
    <t>kehvem</t>
  </si>
  <si>
    <t>Hinnapakkumised olemasoleva ehitise lammutamiseks on järgmised:</t>
  </si>
  <si>
    <t>tegemist ei ole vaba turu tingimustes teostatud tehinguga, kuna ostjaks oli naaberkinnistu omanik (erihuvi, tehinguhind kõrgem turutasemest)</t>
  </si>
  <si>
    <t>liiga erinev vara, äri- ja tootmismaa</t>
  </si>
  <si>
    <t>puudub piisav informatsioon tehingu kohta (tehnovõrkudega liitumistasud)</t>
  </si>
  <si>
    <t>Elamukruntide võib lugeda hindamise hetkel suhteliselt efektiivseks turusektoriks, mistõttu on võib pidada käesoleva hindamise täpsusastet keskmiseks (+/- 10%).</t>
  </si>
  <si>
    <t>Hinnatava kinnistu turuväärtus väärtuse kuupäeval on:</t>
  </si>
  <si>
    <t xml:space="preserve">Teisi parameetreid ei ole võrdluselementidena vaadeldud, kuna vastavalt lähteandmetele ei oma need turuväärtuse kujunemisel tähtsust või on sarnased. </t>
  </si>
  <si>
    <t>veebr. 22</t>
  </si>
  <si>
    <t>mai 22</t>
  </si>
  <si>
    <t>märts</t>
  </si>
  <si>
    <t>mai</t>
  </si>
  <si>
    <t>juuni</t>
  </si>
  <si>
    <t>jaanuar</t>
  </si>
  <si>
    <t>veebruar</t>
  </si>
  <si>
    <t>aprill</t>
  </si>
  <si>
    <t>Turuväärtuse hindamine, NB! Väärtuse kuupäevaks on 01.07.2022</t>
  </si>
  <si>
    <t>jaan. 22</t>
  </si>
  <si>
    <t>hinnad on vahepeal tõusnud, kuid arvestatud on ka käesolevas ülesandes etteantud täpsust</t>
  </si>
  <si>
    <t>hinnad on mõnevõrra tõusnud, kuid arvestades käesolevas hinnangus nõutud täpsust, võib turusituatsiooni pidada samaväärseks</t>
  </si>
  <si>
    <t>väärtuse kuupäev</t>
  </si>
  <si>
    <r>
      <t xml:space="preserve">2022.a. I kvartali jooksul tõusid vaadeldavas piirkonnas hoonestamata elamukruntide hinnad kokku ca 10%, 2022.a. II kvartali jooksul tõusid vaadeldavas piirkonnas hoonestamata elamukruntide hinnad kokku ca 5%, nimetatud muutused olid kuude lõikes ühtlased. 2022.a. III kvartali algusest oktoobri lõpuni on elamukruntide hinnad tõusnud kokku 5%. 
</t>
    </r>
    <r>
      <rPr>
        <sz val="10"/>
        <color indexed="10"/>
        <rFont val="Arial"/>
        <family val="2"/>
      </rPr>
      <t>NB! • Kõik toodud ostu-müügi tehingud on toimunud vastava kuu lõpu seisuga.</t>
    </r>
  </si>
  <si>
    <t>Hoonestamata kinnistute tehinguhindade kujunemisel tekib järgmine mastaabiefekt: kinnistu suurus 1000 – 1 500 m²: 10%, kinnistu suurus 1 501 – 2 000 m²: mastaabiefekti ei teki – tegemist on antud piirkonnas optimaalse suurusega elamukruntidega, kinnistu suurus 2 001 – 2 500 m²: 5%.</t>
  </si>
  <si>
    <t>suurem, tervikhind kõrgem</t>
  </si>
  <si>
    <t>Liitumised vee ja kanalisatsooniga</t>
  </si>
  <si>
    <t>Võrdlustehing nr. 6</t>
  </si>
  <si>
    <t>Võrdlustehing nr.  7</t>
  </si>
  <si>
    <t>Võrdlustehing nr. 14</t>
  </si>
  <si>
    <t>Lammutatava hoone SNP, m²</t>
  </si>
  <si>
    <t>€/m²</t>
  </si>
  <si>
    <t>summa, €</t>
  </si>
  <si>
    <t>arvestades ehitushindade tõusu</t>
  </si>
  <si>
    <r>
      <t>Kaalude jagamisel on lähtutud põhimõttest, et suurem osakaal on antud hinnatava varaga kõige sarnasemale ehk väikseima absoluutkohandusega võrdlustehingule ja vastupidi. Kaalude andmisel on väikseim kaal antud võrdlustehingule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nr. 14, sest </t>
    </r>
    <r>
      <rPr>
        <sz val="10"/>
        <rFont val="Arial"/>
        <family val="0"/>
      </rPr>
      <t>seda</t>
    </r>
    <r>
      <rPr>
        <sz val="10"/>
        <rFont val="Arial"/>
        <family val="0"/>
      </rPr>
      <t xml:space="preserve"> on kohandatud kõige enam. Hinnatava varaga kõige sarnasemale ehk kõige vähem kohandatud tehingule nr 7 on antud suurim kaal.</t>
    </r>
  </si>
  <si>
    <t>Hinnatava vara turuväärtus väärtuse kuupäeval eeldusel, et see on hoonestamata: 194 000 eurot ehk 102 eurot/m² krundi pindala kohta.</t>
  </si>
  <si>
    <t>liiga erinev vara, üldplaneeringu kohaselt transpordimaa, ehitusõigus puudub</t>
  </si>
  <si>
    <t>ei ole sobilik, kuna tegemist on sale-and-leaseback tehinguga (tehinguhind kõrgem turutasemest)</t>
  </si>
  <si>
    <r>
      <t xml:space="preserve">Tsentraalsete tehnovõrkudega (vesi ja kanalisatsioon) liitumiste olemasolu tõstab kinnistu hinda 23 000 </t>
    </r>
    <r>
      <rPr>
        <sz val="10"/>
        <rFont val="Calibri"/>
        <family val="2"/>
      </rPr>
      <t>€</t>
    </r>
    <r>
      <rPr>
        <sz val="10"/>
        <rFont val="Arial"/>
        <family val="2"/>
      </rPr>
      <t xml:space="preserve"> võrra. Kohandamisel on kasutatud EVS-875 lubatud kõrgemat täpsust kui tavapäraselt aktsepteeritav 5%, kuna kohanduste suurus on võrdlusinformatsiooniga piisavalt (faktiliselt) põhjendatud (abiarvutus on toodud kohandutabeli all).</t>
    </r>
  </si>
  <si>
    <t>(tehnovõrkude kohandus)</t>
  </si>
  <si>
    <t>Konservatiivsuse põhimõttest lähtuvalt on turutasemele vastava lammutuskuluna käsitletud eelnimetatud pakkumiste aritmeetilist keskmist 19 500, millest on maha lahutatud hinnatavale varale määratud toetuse summa 11 000 eurot:</t>
  </si>
  <si>
    <r>
      <t xml:space="preserve">19 500 </t>
    </r>
    <r>
      <rPr>
        <sz val="10"/>
        <rFont val="Calibri"/>
        <family val="2"/>
      </rPr>
      <t>€</t>
    </r>
    <r>
      <rPr>
        <sz val="10"/>
        <rFont val="Arial"/>
        <family val="2"/>
      </rPr>
      <t xml:space="preserve"> - 11 000 </t>
    </r>
    <r>
      <rPr>
        <sz val="10"/>
        <rFont val="Calibri"/>
        <family val="2"/>
      </rPr>
      <t>€</t>
    </r>
    <r>
      <rPr>
        <sz val="10"/>
        <rFont val="Arial"/>
        <family val="2"/>
      </rPr>
      <t xml:space="preserve"> =</t>
    </r>
  </si>
  <si>
    <t>194 000 € - 8 500 € =</t>
  </si>
  <si>
    <t>ehk ümardatult 186 000 eurot (98 €/m²)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</si>
</sst>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€&quot;_);\(#,##0\ &quot;€&quot;\)"/>
    <numFmt numFmtId="181" formatCode="#,##0\ &quot;€&quot;_);[Red]\(#,##0\ &quot;€&quot;\)"/>
    <numFmt numFmtId="182" formatCode="#,##0.00\ &quot;€&quot;_);\(#,##0.00\ &quot;€&quot;\)"/>
    <numFmt numFmtId="183" formatCode="#,##0.00\ &quot;€&quot;_);[Red]\(#,##0.00\ &quot;€&quot;\)"/>
    <numFmt numFmtId="184" formatCode="_ * #,##0_)\ &quot;€&quot;_ ;_ * \(#,##0\)\ &quot;€&quot;_ ;_ * &quot;-&quot;_)\ &quot;€&quot;_ ;_ @_ "/>
    <numFmt numFmtId="185" formatCode="_ * #,##0_)\ _€_ ;_ * \(#,##0\)\ _€_ ;_ * &quot;-&quot;_)\ _€_ ;_ @_ "/>
    <numFmt numFmtId="186" formatCode="_ * #,##0.00_)\ &quot;€&quot;_ ;_ * \(#,##0.00\)\ &quot;€&quot;_ ;_ * &quot;-&quot;??_)\ &quot;€&quot;_ ;_ @_ "/>
    <numFmt numFmtId="187" formatCode="_ * #,##0.00_)\ _€_ ;_ * \(#,##0.00\)\ _€_ ;_ * &quot;-&quot;??_)\ _€_ ;_ @_ 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00"/>
    <numFmt numFmtId="201" formatCode="#,##0.000000000"/>
    <numFmt numFmtId="202" formatCode="0.000000"/>
    <numFmt numFmtId="203" formatCode="#,##0.0"/>
    <numFmt numFmtId="204" formatCode="&quot;Jah&quot;;&quot;Jah&quot;;&quot;Ei&quot;"/>
    <numFmt numFmtId="205" formatCode="&quot;Tõene&quot;;&quot;Tõene&quot;;&quot;Väär&quot;"/>
    <numFmt numFmtId="206" formatCode="&quot;Sees&quot;;&quot;Sees&quot;;&quot;Väljas&quot;"/>
    <numFmt numFmtId="207" formatCode="#,##0\ &quot;€&quot;"/>
    <numFmt numFmtId="208" formatCode="[$-425]d\.\ mmmm\ yyyy&quot;. a.&quot;"/>
    <numFmt numFmtId="209" formatCode="dd\.mm\.yy;@"/>
    <numFmt numFmtId="210" formatCode="0.0"/>
    <numFmt numFmtId="211" formatCode="[$-425]dddd\,\ d\.\ mmmm\ yyyy"/>
    <numFmt numFmtId="212" formatCode="#,##0.000"/>
    <numFmt numFmtId="213" formatCode="0.0%"/>
    <numFmt numFmtId="214" formatCode="#,##0\ [$€-1]"/>
    <numFmt numFmtId="215" formatCode="0.0000000"/>
    <numFmt numFmtId="216" formatCode="0.00000"/>
    <numFmt numFmtId="217" formatCode="0.0000"/>
    <numFmt numFmtId="218" formatCode="0.000"/>
    <numFmt numFmtId="219" formatCode="0.00000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8"/>
      <color indexed="18"/>
      <name val="Cambria"/>
      <family val="1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1"/>
      <color indexed="57"/>
      <name val="Calibri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1"/>
      <color indexed="57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4"/>
      <color indexed="49"/>
      <name val="Arial"/>
      <family val="2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4"/>
      <color theme="8" tint="-0.24997000396251678"/>
      <name val="Arial"/>
      <family val="2"/>
    </font>
    <font>
      <sz val="10"/>
      <color theme="8" tint="-0.24997000396251678"/>
      <name val="Arial"/>
      <family val="2"/>
    </font>
    <font>
      <sz val="10"/>
      <color theme="3" tint="0.3999499976634979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1" applyNumberFormat="0" applyAlignment="0" applyProtection="0"/>
    <xf numFmtId="0" fontId="5" fillId="29" borderId="2" applyNumberFormat="0" applyAlignment="0" applyProtection="0"/>
    <xf numFmtId="0" fontId="5" fillId="29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2" borderId="1" applyNumberFormat="0" applyAlignment="0" applyProtection="0"/>
    <xf numFmtId="0" fontId="11" fillId="2" borderId="1" applyNumberFormat="0" applyAlignment="0" applyProtection="0"/>
    <xf numFmtId="0" fontId="49" fillId="32" borderId="6" applyNumberFormat="0" applyAlignment="0" applyProtection="0"/>
    <xf numFmtId="0" fontId="12" fillId="0" borderId="7" applyNumberFormat="0" applyFill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" fillId="3" borderId="8" applyNumberFormat="0" applyFont="0" applyAlignment="0" applyProtection="0"/>
    <xf numFmtId="0" fontId="14" fillId="2" borderId="9" applyNumberFormat="0" applyAlignment="0" applyProtection="0"/>
    <xf numFmtId="0" fontId="14" fillId="2" borderId="9" applyNumberFormat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9" borderId="13" applyNumberFormat="0" applyAlignment="0" applyProtection="0"/>
    <xf numFmtId="0" fontId="15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55" fillId="40" borderId="15" applyNumberFormat="0" applyAlignment="0" applyProtection="0"/>
    <xf numFmtId="0" fontId="1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 wrapText="1"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23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2" borderId="19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 vertical="center"/>
    </xf>
    <xf numFmtId="0" fontId="25" fillId="0" borderId="18" xfId="0" applyFont="1" applyFill="1" applyBorder="1" applyAlignment="1">
      <alignment/>
    </xf>
    <xf numFmtId="0" fontId="25" fillId="2" borderId="19" xfId="0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9" fontId="25" fillId="0" borderId="19" xfId="0" applyNumberFormat="1" applyFont="1" applyFill="1" applyBorder="1" applyAlignment="1">
      <alignment/>
    </xf>
    <xf numFmtId="0" fontId="25" fillId="0" borderId="19" xfId="0" applyFont="1" applyFill="1" applyBorder="1" applyAlignment="1">
      <alignment horizontal="center" vertical="center"/>
    </xf>
    <xf numFmtId="9" fontId="0" fillId="0" borderId="19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right"/>
    </xf>
    <xf numFmtId="3" fontId="26" fillId="0" borderId="19" xfId="0" applyNumberFormat="1" applyFont="1" applyFill="1" applyBorder="1" applyAlignment="1">
      <alignment horizontal="center"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0" borderId="0" xfId="0" applyBorder="1" applyAlignment="1">
      <alignment/>
    </xf>
    <xf numFmtId="0" fontId="22" fillId="0" borderId="18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3" fontId="2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9" fontId="25" fillId="0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9" fontId="26" fillId="0" borderId="19" xfId="0" applyNumberFormat="1" applyFont="1" applyFill="1" applyBorder="1" applyAlignment="1">
      <alignment horizontal="right"/>
    </xf>
    <xf numFmtId="9" fontId="25" fillId="0" borderId="19" xfId="0" applyNumberFormat="1" applyFont="1" applyFill="1" applyBorder="1" applyAlignment="1">
      <alignment horizontal="right"/>
    </xf>
    <xf numFmtId="3" fontId="19" fillId="0" borderId="19" xfId="0" applyNumberFormat="1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25" fillId="2" borderId="19" xfId="0" applyFont="1" applyFill="1" applyBorder="1" applyAlignment="1">
      <alignment horizontal="left"/>
    </xf>
    <xf numFmtId="3" fontId="26" fillId="0" borderId="19" xfId="0" applyNumberFormat="1" applyFont="1" applyFill="1" applyBorder="1" applyAlignment="1">
      <alignment horizontal="center" wrapText="1"/>
    </xf>
    <xf numFmtId="2" fontId="0" fillId="0" borderId="19" xfId="0" applyNumberFormat="1" applyFill="1" applyBorder="1" applyAlignment="1">
      <alignment/>
    </xf>
    <xf numFmtId="0" fontId="22" fillId="0" borderId="27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/>
    </xf>
    <xf numFmtId="3" fontId="0" fillId="0" borderId="19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3" fontId="19" fillId="0" borderId="19" xfId="0" applyNumberFormat="1" applyFont="1" applyFill="1" applyBorder="1" applyAlignment="1">
      <alignment horizontal="left"/>
    </xf>
    <xf numFmtId="0" fontId="23" fillId="0" borderId="18" xfId="0" applyFont="1" applyFill="1" applyBorder="1" applyAlignment="1">
      <alignment/>
    </xf>
    <xf numFmtId="0" fontId="23" fillId="2" borderId="19" xfId="0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207" fontId="0" fillId="0" borderId="0" xfId="0" applyNumberFormat="1" applyAlignment="1">
      <alignment/>
    </xf>
    <xf numFmtId="0" fontId="23" fillId="0" borderId="0" xfId="0" applyFont="1" applyAlignment="1">
      <alignment/>
    </xf>
    <xf numFmtId="0" fontId="0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56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111" applyFont="1">
      <alignment/>
      <protection/>
    </xf>
    <xf numFmtId="0" fontId="0" fillId="0" borderId="18" xfId="0" applyFont="1" applyFill="1" applyBorder="1" applyAlignment="1">
      <alignment/>
    </xf>
    <xf numFmtId="0" fontId="31" fillId="0" borderId="26" xfId="0" applyFont="1" applyFill="1" applyBorder="1" applyAlignment="1">
      <alignment/>
    </xf>
    <xf numFmtId="207" fontId="19" fillId="0" borderId="19" xfId="0" applyNumberFormat="1" applyFont="1" applyBorder="1" applyAlignment="1">
      <alignment/>
    </xf>
    <xf numFmtId="207" fontId="0" fillId="0" borderId="19" xfId="0" applyNumberFormat="1" applyFont="1" applyBorder="1" applyAlignment="1">
      <alignment/>
    </xf>
    <xf numFmtId="207" fontId="19" fillId="0" borderId="30" xfId="0" applyNumberFormat="1" applyFont="1" applyBorder="1" applyAlignment="1">
      <alignment/>
    </xf>
    <xf numFmtId="207" fontId="19" fillId="0" borderId="3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207" fontId="31" fillId="0" borderId="32" xfId="0" applyNumberFormat="1" applyFont="1" applyBorder="1" applyAlignment="1">
      <alignment/>
    </xf>
    <xf numFmtId="0" fontId="31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3" fontId="31" fillId="0" borderId="19" xfId="0" applyNumberFormat="1" applyFont="1" applyFill="1" applyBorder="1" applyAlignment="1">
      <alignment/>
    </xf>
    <xf numFmtId="3" fontId="31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9" fontId="0" fillId="0" borderId="0" xfId="0" applyNumberFormat="1" applyAlignment="1">
      <alignment/>
    </xf>
    <xf numFmtId="0" fontId="23" fillId="0" borderId="18" xfId="0" applyFont="1" applyFill="1" applyBorder="1" applyAlignment="1">
      <alignment/>
    </xf>
    <xf numFmtId="0" fontId="23" fillId="2" borderId="19" xfId="0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207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4" fillId="7" borderId="0" xfId="0" applyFont="1" applyFill="1" applyAlignment="1">
      <alignment/>
    </xf>
    <xf numFmtId="0" fontId="0" fillId="7" borderId="0" xfId="0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210" fontId="59" fillId="0" borderId="33" xfId="0" applyNumberFormat="1" applyFont="1" applyBorder="1" applyAlignment="1">
      <alignment horizontal="center"/>
    </xf>
    <xf numFmtId="210" fontId="60" fillId="0" borderId="0" xfId="0" applyNumberFormat="1" applyFont="1" applyAlignment="1">
      <alignment/>
    </xf>
    <xf numFmtId="0" fontId="60" fillId="0" borderId="0" xfId="0" applyFont="1" applyAlignment="1">
      <alignment/>
    </xf>
    <xf numFmtId="210" fontId="59" fillId="0" borderId="34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56" fillId="0" borderId="0" xfId="0" applyFont="1" applyAlignment="1">
      <alignment/>
    </xf>
    <xf numFmtId="210" fontId="61" fillId="0" borderId="0" xfId="0" applyNumberFormat="1" applyFont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1" fillId="0" borderId="0" xfId="0" applyFont="1" applyFill="1" applyAlignment="1">
      <alignment/>
    </xf>
    <xf numFmtId="0" fontId="22" fillId="0" borderId="36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 vertical="center" wrapText="1"/>
    </xf>
    <xf numFmtId="3" fontId="32" fillId="7" borderId="29" xfId="0" applyNumberFormat="1" applyFont="1" applyFill="1" applyBorder="1" applyAlignment="1">
      <alignment horizontal="right"/>
    </xf>
    <xf numFmtId="9" fontId="33" fillId="7" borderId="38" xfId="0" applyNumberFormat="1" applyFont="1" applyFill="1" applyBorder="1" applyAlignment="1">
      <alignment/>
    </xf>
    <xf numFmtId="9" fontId="33" fillId="7" borderId="32" xfId="0" applyNumberFormat="1" applyFont="1" applyFill="1" applyBorder="1" applyAlignment="1">
      <alignment/>
    </xf>
    <xf numFmtId="3" fontId="33" fillId="7" borderId="29" xfId="0" applyNumberFormat="1" applyFont="1" applyFill="1" applyBorder="1" applyAlignment="1">
      <alignment horizontal="right" vertical="center"/>
    </xf>
    <xf numFmtId="0" fontId="33" fillId="7" borderId="32" xfId="0" applyFont="1" applyFill="1" applyBorder="1" applyAlignment="1">
      <alignment horizontal="right" vertical="center"/>
    </xf>
    <xf numFmtId="214" fontId="33" fillId="7" borderId="39" xfId="0" applyNumberFormat="1" applyFont="1" applyFill="1" applyBorder="1" applyAlignment="1">
      <alignment/>
    </xf>
    <xf numFmtId="0" fontId="33" fillId="7" borderId="28" xfId="0" applyFont="1" applyFill="1" applyBorder="1" applyAlignment="1">
      <alignment horizontal="right"/>
    </xf>
    <xf numFmtId="9" fontId="33" fillId="7" borderId="31" xfId="0" applyNumberFormat="1" applyFont="1" applyFill="1" applyBorder="1" applyAlignment="1">
      <alignment horizontal="right"/>
    </xf>
    <xf numFmtId="3" fontId="35" fillId="7" borderId="29" xfId="0" applyNumberFormat="1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1" fillId="0" borderId="40" xfId="0" applyFont="1" applyFill="1" applyBorder="1" applyAlignment="1">
      <alignment horizontal="left"/>
    </xf>
    <xf numFmtId="0" fontId="21" fillId="0" borderId="41" xfId="0" applyFont="1" applyFill="1" applyBorder="1" applyAlignment="1">
      <alignment horizontal="left"/>
    </xf>
    <xf numFmtId="0" fontId="21" fillId="0" borderId="42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0" fontId="23" fillId="0" borderId="46" xfId="0" applyFont="1" applyFill="1" applyBorder="1" applyAlignment="1">
      <alignment horizontal="left"/>
    </xf>
    <xf numFmtId="0" fontId="23" fillId="0" borderId="47" xfId="0" applyFont="1" applyFill="1" applyBorder="1" applyAlignment="1">
      <alignment horizontal="left"/>
    </xf>
    <xf numFmtId="0" fontId="23" fillId="0" borderId="48" xfId="0" applyFont="1" applyFill="1" applyBorder="1" applyAlignment="1">
      <alignment horizontal="left"/>
    </xf>
    <xf numFmtId="0" fontId="21" fillId="0" borderId="49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0" fontId="21" fillId="0" borderId="43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left"/>
    </xf>
    <xf numFmtId="0" fontId="21" fillId="0" borderId="45" xfId="0" applyFont="1" applyFill="1" applyBorder="1" applyAlignment="1">
      <alignment horizontal="left"/>
    </xf>
    <xf numFmtId="0" fontId="27" fillId="0" borderId="50" xfId="0" applyFont="1" applyFill="1" applyBorder="1" applyAlignment="1">
      <alignment horizontal="left" vertical="center"/>
    </xf>
    <xf numFmtId="0" fontId="27" fillId="0" borderId="51" xfId="0" applyFont="1" applyFill="1" applyBorder="1" applyAlignment="1">
      <alignment horizontal="left" vertical="center"/>
    </xf>
    <xf numFmtId="0" fontId="0" fillId="2" borderId="43" xfId="0" applyFill="1" applyBorder="1" applyAlignment="1">
      <alignment horizontal="left"/>
    </xf>
    <xf numFmtId="0" fontId="0" fillId="2" borderId="44" xfId="0" applyFill="1" applyBorder="1" applyAlignment="1">
      <alignment horizontal="left"/>
    </xf>
    <xf numFmtId="0" fontId="0" fillId="2" borderId="45" xfId="0" applyFill="1" applyBorder="1" applyAlignment="1">
      <alignment horizontal="left"/>
    </xf>
    <xf numFmtId="0" fontId="0" fillId="0" borderId="23" xfId="0" applyFont="1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40" xfId="0" applyFill="1" applyBorder="1" applyAlignment="1">
      <alignment horizontal="left" wrapText="1"/>
    </xf>
    <xf numFmtId="0" fontId="0" fillId="0" borderId="41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wrapText="1"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5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53" xfId="0" applyFill="1" applyBorder="1" applyAlignment="1">
      <alignment horizontal="left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2" borderId="5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0" borderId="0" xfId="0" applyAlignment="1">
      <alignment horizontal="center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rõhk1" xfId="27"/>
    <cellStyle name="20% – rõhk2" xfId="28"/>
    <cellStyle name="20% – rõhk3" xfId="29"/>
    <cellStyle name="20% – rõhk4" xfId="30"/>
    <cellStyle name="20% – rõhk5" xfId="31"/>
    <cellStyle name="20% – rõhk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rõhk1" xfId="45"/>
    <cellStyle name="40% – rõhk2" xfId="46"/>
    <cellStyle name="40% – rõhk3" xfId="47"/>
    <cellStyle name="40% – rõhk4" xfId="48"/>
    <cellStyle name="40% – rõhk5" xfId="49"/>
    <cellStyle name="40% – rõhk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– rõhk1" xfId="63"/>
    <cellStyle name="60% – rõhk2" xfId="64"/>
    <cellStyle name="60% – rõhk3" xfId="65"/>
    <cellStyle name="60% – rõhk4" xfId="66"/>
    <cellStyle name="60% – rõhk5" xfId="67"/>
    <cellStyle name="60% – rõhk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heck Cell" xfId="84"/>
    <cellStyle name="Check Cell 2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Followed Hyperlink" xfId="92"/>
    <cellStyle name="Good" xfId="93"/>
    <cellStyle name="Good 2" xfId="94"/>
    <cellStyle name="Halb" xfId="95"/>
    <cellStyle name="Hea" xfId="96"/>
    <cellStyle name="Heading 1" xfId="97"/>
    <cellStyle name="Heading 1 2" xfId="98"/>
    <cellStyle name="Heading 2" xfId="99"/>
    <cellStyle name="Heading 2 2" xfId="100"/>
    <cellStyle name="Heading 3" xfId="101"/>
    <cellStyle name="Heading 3 2" xfId="102"/>
    <cellStyle name="Heading 4" xfId="103"/>
    <cellStyle name="Heading 4 2" xfId="104"/>
    <cellStyle name="Hyperlink" xfId="105"/>
    <cellStyle name="Input" xfId="106"/>
    <cellStyle name="Input 2" xfId="107"/>
    <cellStyle name="Kontrolli lahtrit" xfId="108"/>
    <cellStyle name="Linked Cell" xfId="109"/>
    <cellStyle name="Neutral" xfId="110"/>
    <cellStyle name="Normal 2" xfId="111"/>
    <cellStyle name="Note" xfId="112"/>
    <cellStyle name="Output" xfId="113"/>
    <cellStyle name="Output 2" xfId="114"/>
    <cellStyle name="Pealkiri 1" xfId="115"/>
    <cellStyle name="Pealkiri 2" xfId="116"/>
    <cellStyle name="Pealkiri 3" xfId="117"/>
    <cellStyle name="Pealkiri 4" xfId="118"/>
    <cellStyle name="Percent" xfId="119"/>
    <cellStyle name="Rõhk1" xfId="120"/>
    <cellStyle name="Rõhk2" xfId="121"/>
    <cellStyle name="Rõhk3" xfId="122"/>
    <cellStyle name="Rõhk4" xfId="123"/>
    <cellStyle name="Rõhk5" xfId="124"/>
    <cellStyle name="Rõhk6" xfId="125"/>
    <cellStyle name="Selgitav tekst" xfId="126"/>
    <cellStyle name="Sisestus" xfId="127"/>
    <cellStyle name="Title" xfId="128"/>
    <cellStyle name="Total" xfId="129"/>
    <cellStyle name="Väljund" xfId="130"/>
    <cellStyle name="Warning Text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70</xdr:row>
      <xdr:rowOff>114300</xdr:rowOff>
    </xdr:from>
    <xdr:to>
      <xdr:col>7</xdr:col>
      <xdr:colOff>333375</xdr:colOff>
      <xdr:row>70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8296275" y="13315950"/>
          <a:ext cx="1466850" cy="0"/>
        </a:xfrm>
        <a:prstGeom prst="line">
          <a:avLst/>
        </a:prstGeom>
        <a:noFill/>
        <a:ln w="190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1371600</xdr:colOff>
      <xdr:row>40</xdr:row>
      <xdr:rowOff>19050</xdr:rowOff>
    </xdr:from>
    <xdr:to>
      <xdr:col>9</xdr:col>
      <xdr:colOff>552450</xdr:colOff>
      <xdr:row>40</xdr:row>
      <xdr:rowOff>28575</xdr:rowOff>
    </xdr:to>
    <xdr:sp>
      <xdr:nvSpPr>
        <xdr:cNvPr id="2" name="Straight Arrow Connector 4"/>
        <xdr:cNvSpPr>
          <a:spLocks/>
        </xdr:cNvSpPr>
      </xdr:nvSpPr>
      <xdr:spPr>
        <a:xfrm>
          <a:off x="3752850" y="7038975"/>
          <a:ext cx="8201025" cy="95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4"/>
  <sheetViews>
    <sheetView tabSelected="1" zoomScalePageLayoutView="0" workbookViewId="0" topLeftCell="A61">
      <selection activeCell="E98" sqref="E98"/>
    </sheetView>
  </sheetViews>
  <sheetFormatPr defaultColWidth="9.140625" defaultRowHeight="12.75"/>
  <cols>
    <col min="1" max="1" width="2.421875" style="0" customWidth="1"/>
    <col min="2" max="2" width="33.28125" style="0" customWidth="1"/>
    <col min="3" max="3" width="24.140625" style="0" customWidth="1"/>
    <col min="4" max="4" width="23.00390625" style="0" customWidth="1"/>
    <col min="5" max="5" width="19.140625" style="0" customWidth="1"/>
    <col min="6" max="6" width="20.00390625" style="0" customWidth="1"/>
    <col min="7" max="7" width="19.421875" style="0" customWidth="1"/>
    <col min="8" max="8" width="14.421875" style="0" customWidth="1"/>
    <col min="9" max="9" width="15.140625" style="0" customWidth="1"/>
    <col min="10" max="10" width="14.00390625" style="0" customWidth="1"/>
    <col min="11" max="11" width="83.421875" style="0" customWidth="1"/>
    <col min="12" max="12" width="10.140625" style="0" customWidth="1"/>
    <col min="13" max="13" width="11.8515625" style="0" customWidth="1"/>
  </cols>
  <sheetData>
    <row r="2" spans="2:4" ht="17.25">
      <c r="B2" s="108" t="s">
        <v>21</v>
      </c>
      <c r="C2" s="109"/>
      <c r="D2" s="109"/>
    </row>
    <row r="4" spans="2:4" ht="14.25">
      <c r="B4" s="1" t="s">
        <v>14</v>
      </c>
      <c r="D4" s="69"/>
    </row>
    <row r="5" spans="2:11" ht="27" customHeight="1">
      <c r="B5" s="132" t="s">
        <v>46</v>
      </c>
      <c r="C5" s="133"/>
      <c r="D5" s="133"/>
      <c r="E5" s="133"/>
      <c r="F5" s="133"/>
      <c r="G5" s="133"/>
      <c r="H5" s="133"/>
      <c r="I5" s="133"/>
      <c r="J5" s="133"/>
      <c r="K5" s="133"/>
    </row>
    <row r="7" spans="2:3" ht="14.25">
      <c r="B7" s="1" t="s">
        <v>29</v>
      </c>
      <c r="C7" s="49"/>
    </row>
    <row r="8" ht="12.75">
      <c r="B8" s="2" t="s">
        <v>18</v>
      </c>
    </row>
    <row r="9" spans="8:12" ht="13.5" thickBot="1">
      <c r="H9" s="186"/>
      <c r="I9" s="186"/>
      <c r="J9" s="186"/>
      <c r="K9" s="186"/>
      <c r="L9" s="186"/>
    </row>
    <row r="10" spans="2:13" s="34" customFormat="1" ht="15.75" customHeight="1" thickBot="1">
      <c r="B10" s="122" t="s">
        <v>0</v>
      </c>
      <c r="C10" s="151" t="s">
        <v>17</v>
      </c>
      <c r="D10" s="151"/>
      <c r="E10" s="151"/>
      <c r="F10" s="151"/>
      <c r="G10" s="152"/>
      <c r="H10" s="186"/>
      <c r="I10" s="186"/>
      <c r="J10" s="186"/>
      <c r="K10" s="186"/>
      <c r="L10" s="186"/>
      <c r="M10" s="33"/>
    </row>
    <row r="11" spans="2:13" s="34" customFormat="1" ht="13.5" customHeight="1">
      <c r="B11" s="121">
        <v>1</v>
      </c>
      <c r="C11" s="134" t="s">
        <v>19</v>
      </c>
      <c r="D11" s="135"/>
      <c r="E11" s="135"/>
      <c r="F11" s="135"/>
      <c r="G11" s="136"/>
      <c r="H11" s="186"/>
      <c r="I11" s="186"/>
      <c r="J11" s="186"/>
      <c r="K11" s="186"/>
      <c r="L11" s="186"/>
      <c r="M11" s="35"/>
    </row>
    <row r="12" spans="2:13" s="34" customFormat="1" ht="13.5" customHeight="1">
      <c r="B12" s="31">
        <v>2</v>
      </c>
      <c r="C12" s="137" t="s">
        <v>28</v>
      </c>
      <c r="D12" s="137"/>
      <c r="E12" s="137"/>
      <c r="F12" s="137"/>
      <c r="G12" s="138"/>
      <c r="H12" s="186"/>
      <c r="I12" s="186"/>
      <c r="J12" s="186"/>
      <c r="K12" s="186"/>
      <c r="L12" s="186"/>
      <c r="M12" s="35"/>
    </row>
    <row r="13" spans="2:13" s="34" customFormat="1" ht="13.5" customHeight="1">
      <c r="B13" s="31">
        <v>3</v>
      </c>
      <c r="C13" s="137" t="s">
        <v>32</v>
      </c>
      <c r="D13" s="137"/>
      <c r="E13" s="137"/>
      <c r="F13" s="137"/>
      <c r="G13" s="138"/>
      <c r="H13" s="186"/>
      <c r="I13" s="186"/>
      <c r="J13" s="186"/>
      <c r="K13" s="186"/>
      <c r="L13" s="186"/>
      <c r="M13" s="35"/>
    </row>
    <row r="14" spans="2:13" s="34" customFormat="1" ht="13.5" customHeight="1">
      <c r="B14" s="31">
        <v>4</v>
      </c>
      <c r="C14" s="137" t="s">
        <v>75</v>
      </c>
      <c r="D14" s="137"/>
      <c r="E14" s="137"/>
      <c r="F14" s="137"/>
      <c r="G14" s="138"/>
      <c r="H14" s="186"/>
      <c r="I14" s="186"/>
      <c r="J14" s="186"/>
      <c r="K14" s="186"/>
      <c r="L14" s="186"/>
      <c r="M14" s="35"/>
    </row>
    <row r="15" spans="2:13" s="34" customFormat="1" ht="13.5" customHeight="1">
      <c r="B15" s="31">
        <v>5</v>
      </c>
      <c r="C15" s="137" t="s">
        <v>106</v>
      </c>
      <c r="D15" s="137"/>
      <c r="E15" s="137"/>
      <c r="F15" s="137"/>
      <c r="G15" s="138"/>
      <c r="H15" s="186"/>
      <c r="I15" s="186"/>
      <c r="J15" s="186"/>
      <c r="K15" s="186"/>
      <c r="L15" s="186"/>
      <c r="M15" s="35"/>
    </row>
    <row r="16" spans="2:13" s="34" customFormat="1" ht="13.5" customHeight="1">
      <c r="B16" s="31">
        <v>6</v>
      </c>
      <c r="C16" s="137" t="s">
        <v>62</v>
      </c>
      <c r="D16" s="137"/>
      <c r="E16" s="137"/>
      <c r="F16" s="137"/>
      <c r="G16" s="138"/>
      <c r="H16" s="186"/>
      <c r="I16" s="186"/>
      <c r="J16" s="186"/>
      <c r="K16" s="186"/>
      <c r="L16" s="186"/>
      <c r="M16" s="35"/>
    </row>
    <row r="17" spans="2:13" s="34" customFormat="1" ht="13.5" customHeight="1">
      <c r="B17" s="31">
        <v>7</v>
      </c>
      <c r="C17" s="137" t="s">
        <v>62</v>
      </c>
      <c r="D17" s="137"/>
      <c r="E17" s="137"/>
      <c r="F17" s="137"/>
      <c r="G17" s="137"/>
      <c r="H17" s="186"/>
      <c r="I17" s="186"/>
      <c r="J17" s="186"/>
      <c r="K17" s="186"/>
      <c r="L17" s="186"/>
      <c r="M17" s="35"/>
    </row>
    <row r="18" spans="2:13" s="34" customFormat="1" ht="13.5" customHeight="1">
      <c r="B18" s="31">
        <v>8</v>
      </c>
      <c r="C18" s="134" t="s">
        <v>30</v>
      </c>
      <c r="D18" s="135"/>
      <c r="E18" s="135"/>
      <c r="F18" s="135"/>
      <c r="G18" s="136"/>
      <c r="H18" s="186"/>
      <c r="I18" s="186"/>
      <c r="J18" s="186"/>
      <c r="K18" s="186"/>
      <c r="L18" s="186"/>
      <c r="M18" s="35"/>
    </row>
    <row r="19" spans="2:13" s="34" customFormat="1" ht="13.5" customHeight="1">
      <c r="B19" s="48">
        <v>9</v>
      </c>
      <c r="C19" s="148" t="s">
        <v>19</v>
      </c>
      <c r="D19" s="149"/>
      <c r="E19" s="149"/>
      <c r="F19" s="149"/>
      <c r="G19" s="150"/>
      <c r="H19" s="186"/>
      <c r="I19" s="186"/>
      <c r="J19" s="186"/>
      <c r="K19" s="186"/>
      <c r="L19" s="186"/>
      <c r="M19" s="35"/>
    </row>
    <row r="20" spans="2:13" s="34" customFormat="1" ht="13.5" customHeight="1">
      <c r="B20" s="31">
        <v>10</v>
      </c>
      <c r="C20" s="148" t="s">
        <v>31</v>
      </c>
      <c r="D20" s="149"/>
      <c r="E20" s="149"/>
      <c r="F20" s="149"/>
      <c r="G20" s="150"/>
      <c r="H20" s="186"/>
      <c r="I20" s="186"/>
      <c r="J20" s="186"/>
      <c r="K20" s="186"/>
      <c r="L20" s="186"/>
      <c r="M20" s="35"/>
    </row>
    <row r="21" spans="2:13" s="34" customFormat="1" ht="13.5" customHeight="1">
      <c r="B21" s="31">
        <v>11</v>
      </c>
      <c r="C21" s="148" t="s">
        <v>107</v>
      </c>
      <c r="D21" s="149"/>
      <c r="E21" s="149"/>
      <c r="F21" s="149"/>
      <c r="G21" s="150"/>
      <c r="H21" s="186"/>
      <c r="I21" s="186"/>
      <c r="J21" s="186"/>
      <c r="K21" s="186"/>
      <c r="L21" s="186"/>
      <c r="M21" s="35"/>
    </row>
    <row r="22" spans="2:13" s="34" customFormat="1" ht="13.5" customHeight="1">
      <c r="B22" s="31">
        <v>12</v>
      </c>
      <c r="C22" s="137" t="s">
        <v>32</v>
      </c>
      <c r="D22" s="137"/>
      <c r="E22" s="137"/>
      <c r="F22" s="137"/>
      <c r="G22" s="138"/>
      <c r="H22" s="186"/>
      <c r="I22" s="186"/>
      <c r="J22" s="186"/>
      <c r="K22" s="186"/>
      <c r="L22" s="186"/>
      <c r="M22" s="35"/>
    </row>
    <row r="23" spans="2:13" s="34" customFormat="1" ht="13.5" customHeight="1">
      <c r="B23" s="31">
        <v>13</v>
      </c>
      <c r="C23" s="137" t="s">
        <v>76</v>
      </c>
      <c r="D23" s="137"/>
      <c r="E23" s="137"/>
      <c r="F23" s="137"/>
      <c r="G23" s="138"/>
      <c r="H23" s="186"/>
      <c r="I23" s="186"/>
      <c r="J23" s="186"/>
      <c r="K23" s="186"/>
      <c r="L23" s="186"/>
      <c r="M23" s="35"/>
    </row>
    <row r="24" spans="2:13" s="34" customFormat="1" ht="13.5" customHeight="1">
      <c r="B24" s="31">
        <v>14</v>
      </c>
      <c r="C24" s="148" t="s">
        <v>62</v>
      </c>
      <c r="D24" s="149"/>
      <c r="E24" s="149"/>
      <c r="F24" s="149"/>
      <c r="G24" s="150"/>
      <c r="H24" s="186"/>
      <c r="I24" s="186"/>
      <c r="J24" s="186"/>
      <c r="K24" s="186"/>
      <c r="L24" s="186"/>
      <c r="M24" s="35"/>
    </row>
    <row r="25" spans="2:13" s="34" customFormat="1" ht="13.5" customHeight="1" thickBot="1">
      <c r="B25" s="32">
        <v>15</v>
      </c>
      <c r="C25" s="145" t="s">
        <v>74</v>
      </c>
      <c r="D25" s="146"/>
      <c r="E25" s="146"/>
      <c r="F25" s="146"/>
      <c r="G25" s="147"/>
      <c r="H25" s="186"/>
      <c r="I25" s="186"/>
      <c r="J25" s="186"/>
      <c r="K25" s="186"/>
      <c r="L25" s="186"/>
      <c r="M25" s="35"/>
    </row>
    <row r="26" spans="2:12" ht="12.75">
      <c r="B26" s="22"/>
      <c r="C26" s="23"/>
      <c r="D26" s="24"/>
      <c r="E26" s="24"/>
      <c r="F26" s="25"/>
      <c r="G26" s="23"/>
      <c r="H26" s="186"/>
      <c r="I26" s="186"/>
      <c r="J26" s="186"/>
      <c r="K26" s="186"/>
      <c r="L26" s="186"/>
    </row>
    <row r="27" ht="14.25">
      <c r="B27" s="1" t="s">
        <v>3</v>
      </c>
    </row>
    <row r="28" spans="2:12" ht="15.75" customHeight="1">
      <c r="B28" s="162" t="s">
        <v>33</v>
      </c>
      <c r="C28" s="162"/>
      <c r="D28" s="162"/>
      <c r="E28" s="162"/>
      <c r="F28" s="162"/>
      <c r="G28" s="162"/>
      <c r="H28" s="162"/>
      <c r="I28" s="162"/>
      <c r="J28" s="162"/>
      <c r="K28" s="162"/>
      <c r="L28" s="3"/>
    </row>
    <row r="30" spans="2:6" ht="14.25">
      <c r="B30" s="1" t="s">
        <v>4</v>
      </c>
      <c r="F30" s="38"/>
    </row>
    <row r="31" spans="2:6" ht="12.75">
      <c r="B31" s="38" t="s">
        <v>23</v>
      </c>
      <c r="F31" s="30"/>
    </row>
    <row r="32" ht="12.75">
      <c r="B32" s="50" t="s">
        <v>49</v>
      </c>
    </row>
    <row r="33" ht="12.75">
      <c r="B33" s="50" t="s">
        <v>47</v>
      </c>
    </row>
    <row r="34" ht="12.75">
      <c r="B34" s="50" t="s">
        <v>34</v>
      </c>
    </row>
    <row r="35" ht="12.75">
      <c r="B35" s="50" t="s">
        <v>48</v>
      </c>
    </row>
    <row r="36" ht="12.75">
      <c r="B36" s="50"/>
    </row>
    <row r="37" spans="2:11" ht="12.75">
      <c r="B37" s="163" t="s">
        <v>79</v>
      </c>
      <c r="C37" s="163"/>
      <c r="D37" s="163"/>
      <c r="E37" s="163"/>
      <c r="F37" s="163"/>
      <c r="G37" s="163"/>
      <c r="H37" s="163"/>
      <c r="I37" s="163"/>
      <c r="J37" s="163"/>
      <c r="K37" s="163"/>
    </row>
    <row r="38" spans="2:9" ht="12.75">
      <c r="B38" s="50"/>
      <c r="D38" s="116">
        <f>SUM(E40:I40)</f>
        <v>11.666666666666666</v>
      </c>
      <c r="E38" s="116">
        <f>SUM(F40:I40)</f>
        <v>8.333333333333334</v>
      </c>
      <c r="F38" s="111"/>
      <c r="G38" s="111"/>
      <c r="H38" s="116">
        <f>SUM(I40)</f>
        <v>1.6666666666666667</v>
      </c>
      <c r="I38" s="112"/>
    </row>
    <row r="39" spans="2:10" ht="12.75">
      <c r="B39" s="50"/>
      <c r="D39" s="112" t="s">
        <v>85</v>
      </c>
      <c r="E39" s="112" t="s">
        <v>86</v>
      </c>
      <c r="F39" s="112" t="s">
        <v>82</v>
      </c>
      <c r="G39" s="112" t="s">
        <v>87</v>
      </c>
      <c r="H39" s="112" t="s">
        <v>83</v>
      </c>
      <c r="I39" s="112" t="s">
        <v>84</v>
      </c>
      <c r="J39" s="115" t="s">
        <v>92</v>
      </c>
    </row>
    <row r="40" spans="2:10" ht="12.75">
      <c r="B40" s="50"/>
      <c r="D40" s="110">
        <f>10/3</f>
        <v>3.3333333333333335</v>
      </c>
      <c r="E40" s="110">
        <f>D40</f>
        <v>3.3333333333333335</v>
      </c>
      <c r="F40" s="110">
        <f>E40</f>
        <v>3.3333333333333335</v>
      </c>
      <c r="G40" s="110">
        <f>5/3</f>
        <v>1.6666666666666667</v>
      </c>
      <c r="H40" s="110">
        <f>G40</f>
        <v>1.6666666666666667</v>
      </c>
      <c r="I40" s="113">
        <f>H40</f>
        <v>1.6666666666666667</v>
      </c>
      <c r="J40" s="114"/>
    </row>
    <row r="41" ht="12.75">
      <c r="B41" s="50"/>
    </row>
    <row r="43" spans="2:4" ht="12.75">
      <c r="B43" s="106" t="s">
        <v>88</v>
      </c>
      <c r="C43" s="107"/>
      <c r="D43" s="107"/>
    </row>
    <row r="44" ht="12.75">
      <c r="B44" s="68" t="s">
        <v>61</v>
      </c>
    </row>
    <row r="45" spans="2:11" ht="13.5" thickBot="1">
      <c r="B45" s="5"/>
      <c r="C45" s="5"/>
      <c r="D45" s="95"/>
      <c r="E45" s="95"/>
      <c r="F45" s="95"/>
      <c r="G45" s="5"/>
      <c r="H45" s="5"/>
      <c r="I45" s="5"/>
      <c r="J45" s="5"/>
      <c r="K45" s="5"/>
    </row>
    <row r="46" spans="2:11" ht="12.75">
      <c r="B46" s="6"/>
      <c r="C46" s="7" t="s">
        <v>22</v>
      </c>
      <c r="D46" s="7" t="s">
        <v>97</v>
      </c>
      <c r="E46" s="7" t="s">
        <v>98</v>
      </c>
      <c r="F46" s="7" t="s">
        <v>99</v>
      </c>
      <c r="G46" s="142" t="s">
        <v>15</v>
      </c>
      <c r="H46" s="143"/>
      <c r="I46" s="143"/>
      <c r="J46" s="143"/>
      <c r="K46" s="144"/>
    </row>
    <row r="47" spans="2:11" ht="13.5">
      <c r="B47" s="117" t="s">
        <v>24</v>
      </c>
      <c r="C47" s="9"/>
      <c r="D47" s="10">
        <v>192000</v>
      </c>
      <c r="E47" s="10">
        <v>212000</v>
      </c>
      <c r="F47" s="10">
        <v>188000</v>
      </c>
      <c r="G47" s="139"/>
      <c r="H47" s="140"/>
      <c r="I47" s="140"/>
      <c r="J47" s="140"/>
      <c r="K47" s="141"/>
    </row>
    <row r="48" spans="2:11" ht="12.75">
      <c r="B48" s="8" t="s">
        <v>1</v>
      </c>
      <c r="C48" s="9"/>
      <c r="D48" s="81" t="s">
        <v>80</v>
      </c>
      <c r="E48" s="81" t="s">
        <v>89</v>
      </c>
      <c r="F48" s="81" t="s">
        <v>81</v>
      </c>
      <c r="G48" s="172"/>
      <c r="H48" s="173"/>
      <c r="I48" s="173"/>
      <c r="J48" s="173"/>
      <c r="K48" s="174"/>
    </row>
    <row r="49" spans="2:11" ht="96" customHeight="1">
      <c r="B49" s="13" t="s">
        <v>2</v>
      </c>
      <c r="C49" s="9"/>
      <c r="D49" s="82" t="s">
        <v>90</v>
      </c>
      <c r="E49" s="82" t="s">
        <v>90</v>
      </c>
      <c r="F49" s="82" t="s">
        <v>91</v>
      </c>
      <c r="G49" s="164" t="s">
        <v>93</v>
      </c>
      <c r="H49" s="140"/>
      <c r="I49" s="140"/>
      <c r="J49" s="140"/>
      <c r="K49" s="141"/>
    </row>
    <row r="50" spans="2:11" ht="12.75">
      <c r="B50" s="8" t="s">
        <v>5</v>
      </c>
      <c r="C50" s="9"/>
      <c r="D50" s="19">
        <v>0.1</v>
      </c>
      <c r="E50" s="37">
        <v>0.1</v>
      </c>
      <c r="F50" s="37">
        <v>0</v>
      </c>
      <c r="G50" s="166"/>
      <c r="H50" s="167"/>
      <c r="I50" s="167"/>
      <c r="J50" s="167"/>
      <c r="K50" s="168"/>
    </row>
    <row r="51" spans="2:11" ht="14.25" customHeight="1">
      <c r="B51" s="57" t="s">
        <v>25</v>
      </c>
      <c r="C51" s="58"/>
      <c r="D51" s="59">
        <f>D47*(1+D50)</f>
        <v>211200.00000000003</v>
      </c>
      <c r="E51" s="59">
        <f>E47*(1+E50)</f>
        <v>233200.00000000003</v>
      </c>
      <c r="F51" s="59">
        <f>F47*(1+F50)</f>
        <v>188000</v>
      </c>
      <c r="G51" s="169"/>
      <c r="H51" s="170"/>
      <c r="I51" s="170"/>
      <c r="J51" s="170"/>
      <c r="K51" s="171"/>
    </row>
    <row r="52" spans="2:11" ht="12.75">
      <c r="B52" s="51" t="s">
        <v>35</v>
      </c>
      <c r="C52" s="54" t="s">
        <v>38</v>
      </c>
      <c r="D52" s="54" t="s">
        <v>43</v>
      </c>
      <c r="E52" s="54" t="s">
        <v>64</v>
      </c>
      <c r="F52" s="54" t="s">
        <v>41</v>
      </c>
      <c r="G52" s="156" t="s">
        <v>63</v>
      </c>
      <c r="H52" s="157"/>
      <c r="I52" s="157"/>
      <c r="J52" s="157"/>
      <c r="K52" s="158"/>
    </row>
    <row r="53" spans="2:11" ht="12.75">
      <c r="B53" s="14" t="s">
        <v>6</v>
      </c>
      <c r="C53" s="45"/>
      <c r="D53" s="16" t="s">
        <v>7</v>
      </c>
      <c r="E53" s="16" t="s">
        <v>71</v>
      </c>
      <c r="F53" s="16" t="s">
        <v>72</v>
      </c>
      <c r="G53" s="159"/>
      <c r="H53" s="160"/>
      <c r="I53" s="160"/>
      <c r="J53" s="160"/>
      <c r="K53" s="161"/>
    </row>
    <row r="54" spans="2:11" ht="12.75">
      <c r="B54" s="14" t="s">
        <v>8</v>
      </c>
      <c r="C54" s="45"/>
      <c r="D54" s="41">
        <v>0</v>
      </c>
      <c r="E54" s="41">
        <v>0</v>
      </c>
      <c r="F54" s="41">
        <v>0.15</v>
      </c>
      <c r="G54" s="153"/>
      <c r="H54" s="154"/>
      <c r="I54" s="154"/>
      <c r="J54" s="154"/>
      <c r="K54" s="155"/>
    </row>
    <row r="55" spans="2:11" ht="12.75" customHeight="1">
      <c r="B55" s="51" t="s">
        <v>57</v>
      </c>
      <c r="C55" s="52">
        <v>1896</v>
      </c>
      <c r="D55" s="42">
        <v>1481</v>
      </c>
      <c r="E55" s="52">
        <v>2160</v>
      </c>
      <c r="F55" s="42">
        <v>1257</v>
      </c>
      <c r="G55" s="165" t="s">
        <v>94</v>
      </c>
      <c r="H55" s="157"/>
      <c r="I55" s="157"/>
      <c r="J55" s="157"/>
      <c r="K55" s="158"/>
    </row>
    <row r="56" spans="2:11" ht="24.75" customHeight="1">
      <c r="B56" s="14" t="s">
        <v>6</v>
      </c>
      <c r="C56" s="43"/>
      <c r="D56" s="46" t="s">
        <v>37</v>
      </c>
      <c r="E56" s="46" t="s">
        <v>95</v>
      </c>
      <c r="F56" s="46" t="s">
        <v>37</v>
      </c>
      <c r="G56" s="159"/>
      <c r="H56" s="160"/>
      <c r="I56" s="160"/>
      <c r="J56" s="160"/>
      <c r="K56" s="161"/>
    </row>
    <row r="57" spans="2:11" ht="13.5" customHeight="1">
      <c r="B57" s="14" t="s">
        <v>8</v>
      </c>
      <c r="C57" s="44"/>
      <c r="D57" s="40">
        <v>0.1</v>
      </c>
      <c r="E57" s="40">
        <v>-0.05</v>
      </c>
      <c r="F57" s="40">
        <v>0.1</v>
      </c>
      <c r="G57" s="27"/>
      <c r="H57" s="28"/>
      <c r="I57" s="28"/>
      <c r="J57" s="28"/>
      <c r="K57" s="29"/>
    </row>
    <row r="58" spans="2:11" ht="13.5" customHeight="1">
      <c r="B58" s="51" t="s">
        <v>96</v>
      </c>
      <c r="C58" s="53" t="s">
        <v>66</v>
      </c>
      <c r="D58" s="56" t="s">
        <v>40</v>
      </c>
      <c r="E58" s="53" t="s">
        <v>40</v>
      </c>
      <c r="F58" s="56" t="s">
        <v>40</v>
      </c>
      <c r="G58" s="156" t="s">
        <v>108</v>
      </c>
      <c r="H58" s="157"/>
      <c r="I58" s="157"/>
      <c r="J58" s="157"/>
      <c r="K58" s="158"/>
    </row>
    <row r="59" spans="2:11" ht="13.5" customHeight="1">
      <c r="B59" s="14" t="s">
        <v>6</v>
      </c>
      <c r="C59" s="43"/>
      <c r="D59" s="26" t="s">
        <v>65</v>
      </c>
      <c r="E59" s="26" t="s">
        <v>65</v>
      </c>
      <c r="F59" s="26" t="s">
        <v>65</v>
      </c>
      <c r="G59" s="159"/>
      <c r="H59" s="160"/>
      <c r="I59" s="160"/>
      <c r="J59" s="160"/>
      <c r="K59" s="161"/>
    </row>
    <row r="60" spans="2:11" ht="13.5" customHeight="1">
      <c r="B60" s="14" t="s">
        <v>8</v>
      </c>
      <c r="C60" s="44"/>
      <c r="D60" s="40">
        <v>-0.11</v>
      </c>
      <c r="E60" s="40">
        <v>-0.1</v>
      </c>
      <c r="F60" s="40">
        <v>-0.12</v>
      </c>
      <c r="G60" s="27"/>
      <c r="H60" s="28"/>
      <c r="I60" s="28"/>
      <c r="J60" s="28"/>
      <c r="K60" s="29"/>
    </row>
    <row r="61" spans="2:11" ht="12.75">
      <c r="B61" s="51" t="s">
        <v>36</v>
      </c>
      <c r="C61" s="55" t="s">
        <v>42</v>
      </c>
      <c r="D61" s="55" t="s">
        <v>39</v>
      </c>
      <c r="E61" s="55" t="s">
        <v>42</v>
      </c>
      <c r="F61" s="55" t="s">
        <v>39</v>
      </c>
      <c r="G61" s="156" t="s">
        <v>68</v>
      </c>
      <c r="H61" s="157"/>
      <c r="I61" s="157"/>
      <c r="J61" s="157"/>
      <c r="K61" s="158"/>
    </row>
    <row r="62" spans="2:11" ht="12.75">
      <c r="B62" s="14" t="s">
        <v>6</v>
      </c>
      <c r="C62" s="15"/>
      <c r="D62" s="18" t="s">
        <v>65</v>
      </c>
      <c r="E62" s="16" t="s">
        <v>71</v>
      </c>
      <c r="F62" s="16" t="s">
        <v>65</v>
      </c>
      <c r="G62" s="159"/>
      <c r="H62" s="160"/>
      <c r="I62" s="160"/>
      <c r="J62" s="160"/>
      <c r="K62" s="161"/>
    </row>
    <row r="63" spans="2:11" ht="12.75">
      <c r="B63" s="14" t="s">
        <v>8</v>
      </c>
      <c r="C63" s="15"/>
      <c r="D63" s="41">
        <v>-0.1</v>
      </c>
      <c r="E63" s="41">
        <v>0</v>
      </c>
      <c r="F63" s="41">
        <v>-0.1</v>
      </c>
      <c r="G63" s="153"/>
      <c r="H63" s="154"/>
      <c r="I63" s="154"/>
      <c r="J63" s="154"/>
      <c r="K63" s="155"/>
    </row>
    <row r="64" spans="2:11" ht="12.75">
      <c r="B64" s="14" t="s">
        <v>9</v>
      </c>
      <c r="C64" s="15"/>
      <c r="D64" s="17">
        <f>D54+D57+D60+D63</f>
        <v>-0.11</v>
      </c>
      <c r="E64" s="17">
        <f>E54+E57+E60+E63</f>
        <v>-0.15000000000000002</v>
      </c>
      <c r="F64" s="17">
        <f>F54+F57+F60+F63</f>
        <v>0.03</v>
      </c>
      <c r="G64" s="180"/>
      <c r="H64" s="181"/>
      <c r="I64" s="181"/>
      <c r="J64" s="181"/>
      <c r="K64" s="182"/>
    </row>
    <row r="65" spans="2:11" ht="12.75">
      <c r="B65" s="92" t="s">
        <v>44</v>
      </c>
      <c r="C65" s="93"/>
      <c r="D65" s="94">
        <f>D51*(1+D64)</f>
        <v>187968.00000000003</v>
      </c>
      <c r="E65" s="94">
        <f>E51*(1+E64)</f>
        <v>198220.00000000003</v>
      </c>
      <c r="F65" s="94">
        <f>F51*(1+F64)</f>
        <v>193640</v>
      </c>
      <c r="G65" s="183"/>
      <c r="H65" s="184"/>
      <c r="I65" s="184"/>
      <c r="J65" s="184"/>
      <c r="K65" s="185"/>
    </row>
    <row r="66" spans="2:11" ht="12.75">
      <c r="B66" s="8" t="s">
        <v>10</v>
      </c>
      <c r="C66" s="9"/>
      <c r="D66" s="19">
        <f>ABS(D50)+ABS(D54)+ABS(D57)+ABS(D60)+ABS(D63)</f>
        <v>0.41000000000000003</v>
      </c>
      <c r="E66" s="19">
        <f>ABS(E50)+ABS(E54)+ABS(E57)+ABS(E60)+ABS(E63)</f>
        <v>0.25</v>
      </c>
      <c r="F66" s="19">
        <f>ABS(F50)+ABS(F54)+ABS(F57)+ABS(F60)+ABS(F63)</f>
        <v>0.47</v>
      </c>
      <c r="G66" s="11" t="s">
        <v>11</v>
      </c>
      <c r="H66" s="11"/>
      <c r="I66" s="11"/>
      <c r="J66" s="11"/>
      <c r="K66" s="12"/>
    </row>
    <row r="67" spans="2:11" ht="12.75">
      <c r="B67" s="8" t="s">
        <v>12</v>
      </c>
      <c r="C67" s="47">
        <f>D67+E67+F67</f>
        <v>1</v>
      </c>
      <c r="D67" s="11">
        <v>0.3</v>
      </c>
      <c r="E67" s="11">
        <v>0.5</v>
      </c>
      <c r="F67" s="11">
        <v>0.2</v>
      </c>
      <c r="G67" s="177" t="s">
        <v>104</v>
      </c>
      <c r="H67" s="178"/>
      <c r="I67" s="178"/>
      <c r="J67" s="178"/>
      <c r="K67" s="179"/>
    </row>
    <row r="68" spans="2:11" ht="12.75">
      <c r="B68" s="70" t="s">
        <v>56</v>
      </c>
      <c r="C68" s="86"/>
      <c r="D68" s="88">
        <f>D65*D67</f>
        <v>56390.40000000001</v>
      </c>
      <c r="E68" s="88">
        <f>E65*E67</f>
        <v>99110.00000000001</v>
      </c>
      <c r="F68" s="88">
        <f>F65*F67</f>
        <v>38728</v>
      </c>
      <c r="G68" s="11" t="s">
        <v>26</v>
      </c>
      <c r="H68" s="11"/>
      <c r="I68" s="11"/>
      <c r="J68" s="11"/>
      <c r="K68" s="12"/>
    </row>
    <row r="69" spans="2:11" ht="13.5" thickBot="1">
      <c r="B69" s="71" t="s">
        <v>55</v>
      </c>
      <c r="C69" s="89">
        <f>D68+E68+F68</f>
        <v>194228.40000000002</v>
      </c>
      <c r="D69" s="87"/>
      <c r="E69" s="87"/>
      <c r="F69" s="87"/>
      <c r="G69" s="20" t="s">
        <v>13</v>
      </c>
      <c r="H69" s="20"/>
      <c r="I69" s="20"/>
      <c r="J69" s="20"/>
      <c r="K69" s="21"/>
    </row>
    <row r="70" spans="2:11" ht="15" thickBot="1">
      <c r="B70" s="78"/>
      <c r="C70" s="79"/>
      <c r="D70" s="80"/>
      <c r="E70" s="80"/>
      <c r="F70" s="80"/>
      <c r="G70" s="80"/>
      <c r="H70" s="80"/>
      <c r="I70" s="80"/>
      <c r="J70" s="80"/>
      <c r="K70" s="80"/>
    </row>
    <row r="71" spans="2:12" s="68" customFormat="1" ht="15" thickBot="1">
      <c r="B71" s="84"/>
      <c r="C71" s="123" t="s">
        <v>67</v>
      </c>
      <c r="D71" s="124">
        <f>23000/D51</f>
        <v>0.10890151515151514</v>
      </c>
      <c r="E71" s="124">
        <f>23000/E51</f>
        <v>0.09862778730703257</v>
      </c>
      <c r="F71" s="125">
        <f>23000/F51</f>
        <v>0.12234042553191489</v>
      </c>
      <c r="G71" s="90"/>
      <c r="H71" s="90"/>
      <c r="I71" s="126">
        <v>23000</v>
      </c>
      <c r="J71" s="127" t="s">
        <v>69</v>
      </c>
      <c r="K71" s="91">
        <v>0.02</v>
      </c>
      <c r="L71" s="60">
        <f>F48*C43*0.02</f>
        <v>0</v>
      </c>
    </row>
    <row r="72" spans="2:12" s="68" customFormat="1" ht="15" thickBot="1">
      <c r="B72" s="84"/>
      <c r="C72" s="131" t="s">
        <v>109</v>
      </c>
      <c r="D72" s="128">
        <f>D60*D51</f>
        <v>-23232.000000000004</v>
      </c>
      <c r="E72" s="128">
        <f>E60*E51</f>
        <v>-23320.000000000004</v>
      </c>
      <c r="F72" s="128">
        <f>F60*F51</f>
        <v>-22560</v>
      </c>
      <c r="G72" s="5"/>
      <c r="H72" s="5"/>
      <c r="I72" s="129" t="s">
        <v>70</v>
      </c>
      <c r="J72" s="130">
        <v>1</v>
      </c>
      <c r="K72" s="91">
        <v>0.03</v>
      </c>
      <c r="L72" s="60">
        <f>F48*C43*0.03</f>
        <v>0</v>
      </c>
    </row>
    <row r="73" spans="2:11" s="68" customFormat="1" ht="12.75">
      <c r="B73" s="84"/>
      <c r="C73" s="85"/>
      <c r="D73" s="83"/>
      <c r="E73" s="83"/>
      <c r="F73" s="83"/>
      <c r="G73" s="83"/>
      <c r="H73" s="83"/>
      <c r="I73" s="83"/>
      <c r="J73" s="83"/>
      <c r="K73" s="83"/>
    </row>
    <row r="74" ht="12.75">
      <c r="B74" t="s">
        <v>27</v>
      </c>
    </row>
    <row r="75" ht="14.25">
      <c r="B75" s="39"/>
    </row>
    <row r="76" s="5" customFormat="1" ht="12.75">
      <c r="B76" s="120" t="s">
        <v>105</v>
      </c>
    </row>
    <row r="77" spans="2:5" ht="14.25">
      <c r="B77" s="39"/>
      <c r="E77" s="60">
        <f>194000/C55</f>
        <v>102.32067510548524</v>
      </c>
    </row>
    <row r="78" spans="1:3" ht="12.75">
      <c r="A78" s="68"/>
      <c r="B78" s="2" t="s">
        <v>50</v>
      </c>
      <c r="C78" s="68"/>
    </row>
    <row r="79" spans="1:3" ht="12.75">
      <c r="A79" s="68"/>
      <c r="B79" s="2" t="s">
        <v>73</v>
      </c>
      <c r="C79" s="68"/>
    </row>
    <row r="80" spans="1:3" ht="12.75">
      <c r="A80" s="68"/>
      <c r="B80" s="2"/>
      <c r="C80" s="68"/>
    </row>
    <row r="81" spans="1:3" ht="12.75">
      <c r="A81" s="68"/>
      <c r="B81" s="2" t="s">
        <v>100</v>
      </c>
      <c r="C81" s="68">
        <v>568</v>
      </c>
    </row>
    <row r="82" spans="1:5" ht="12.75">
      <c r="A82" s="68"/>
      <c r="B82" s="2"/>
      <c r="C82" s="118" t="s">
        <v>101</v>
      </c>
      <c r="D82" s="119" t="s">
        <v>102</v>
      </c>
      <c r="E82" t="s">
        <v>103</v>
      </c>
    </row>
    <row r="83" spans="1:5" ht="12.75">
      <c r="A83" s="68"/>
      <c r="B83" s="67" t="s">
        <v>58</v>
      </c>
      <c r="C83" s="72">
        <v>30</v>
      </c>
      <c r="D83" s="76">
        <f>$C$81*C83</f>
        <v>17040</v>
      </c>
      <c r="E83" s="76">
        <f>D83*1.1</f>
        <v>18744</v>
      </c>
    </row>
    <row r="84" spans="2:7" s="66" customFormat="1" ht="12.75">
      <c r="B84" s="67" t="s">
        <v>59</v>
      </c>
      <c r="C84" s="73">
        <v>40</v>
      </c>
      <c r="D84" s="76">
        <f>$C$81*C84</f>
        <v>22720</v>
      </c>
      <c r="E84" s="76">
        <f>D84*1.1</f>
        <v>24992.000000000004</v>
      </c>
      <c r="F84" s="68"/>
      <c r="G84" s="68"/>
    </row>
    <row r="85" spans="1:5" ht="12.75">
      <c r="A85" s="68"/>
      <c r="B85" s="67" t="s">
        <v>51</v>
      </c>
      <c r="C85" s="72">
        <v>27</v>
      </c>
      <c r="D85" s="76">
        <f>$C$81*C85</f>
        <v>15336</v>
      </c>
      <c r="E85" s="76">
        <f>D85*1.1</f>
        <v>16869.600000000002</v>
      </c>
    </row>
    <row r="86" spans="1:5" ht="13.5" thickBot="1">
      <c r="A86" s="68"/>
      <c r="B86" s="65" t="s">
        <v>60</v>
      </c>
      <c r="C86" s="74">
        <v>32</v>
      </c>
      <c r="D86" s="76">
        <f>$C$81*C86</f>
        <v>18176</v>
      </c>
      <c r="E86" s="76">
        <f>D86*1.1</f>
        <v>19993.600000000002</v>
      </c>
    </row>
    <row r="87" spans="1:5" ht="12.75">
      <c r="A87" s="68"/>
      <c r="B87" s="64" t="s">
        <v>52</v>
      </c>
      <c r="C87" s="77">
        <f>AVERAGE(C83:C86)</f>
        <v>32.25</v>
      </c>
      <c r="D87" s="77">
        <f>AVERAGE(D83:D86)</f>
        <v>18318</v>
      </c>
      <c r="E87" s="77">
        <f>AVERAGE(E83:E86)</f>
        <v>20149.800000000003</v>
      </c>
    </row>
    <row r="88" spans="1:6" ht="13.5" thickBot="1">
      <c r="A88" s="68"/>
      <c r="B88" s="63" t="s">
        <v>53</v>
      </c>
      <c r="C88" s="75">
        <f>MEDIAN(C83:C86)</f>
        <v>31</v>
      </c>
      <c r="D88" s="75">
        <f>MEDIAN(D83:D86)</f>
        <v>17608</v>
      </c>
      <c r="E88" s="75">
        <f>MEDIAN(E83:E86)</f>
        <v>19368.800000000003</v>
      </c>
      <c r="F88" t="s">
        <v>54</v>
      </c>
    </row>
    <row r="89" ht="14.25">
      <c r="C89" s="39"/>
    </row>
    <row r="90" spans="2:7" ht="28.5" customHeight="1">
      <c r="B90" s="175" t="s">
        <v>110</v>
      </c>
      <c r="C90" s="176"/>
      <c r="D90" s="176"/>
      <c r="E90" s="176"/>
      <c r="F90" s="176"/>
      <c r="G90" s="176"/>
    </row>
    <row r="91" spans="2:3" ht="13.5">
      <c r="B91" s="68" t="s">
        <v>111</v>
      </c>
      <c r="C91" s="61">
        <f>19500-11000</f>
        <v>8500</v>
      </c>
    </row>
    <row r="93" ht="12.75">
      <c r="B93" s="62" t="s">
        <v>78</v>
      </c>
    </row>
    <row r="94" spans="2:5" s="5" customFormat="1" ht="12.75">
      <c r="B94" s="102" t="s">
        <v>112</v>
      </c>
      <c r="C94" s="104">
        <f>194000-8500</f>
        <v>185500</v>
      </c>
      <c r="D94" s="105" t="s">
        <v>113</v>
      </c>
      <c r="E94" s="105"/>
    </row>
    <row r="95" spans="3:4" s="5" customFormat="1" ht="12.75">
      <c r="C95" s="103"/>
      <c r="D95" s="95">
        <f>186000/C55</f>
        <v>98.10126582278481</v>
      </c>
    </row>
    <row r="96" ht="12.75">
      <c r="B96" s="4" t="s">
        <v>16</v>
      </c>
    </row>
    <row r="97" ht="12.75">
      <c r="B97" s="36" t="s">
        <v>20</v>
      </c>
    </row>
    <row r="99" ht="12.75">
      <c r="B99" s="50" t="s">
        <v>77</v>
      </c>
    </row>
    <row r="100" ht="12.75">
      <c r="B100" s="50" t="s">
        <v>45</v>
      </c>
    </row>
    <row r="101" ht="12.75">
      <c r="B101" s="36"/>
    </row>
    <row r="102" s="80" customFormat="1" ht="12.75">
      <c r="B102" s="96"/>
    </row>
    <row r="103" spans="2:6" s="80" customFormat="1" ht="12.75">
      <c r="B103" s="97"/>
      <c r="C103" s="97"/>
      <c r="D103" s="97"/>
      <c r="E103" s="97"/>
      <c r="F103" s="97"/>
    </row>
    <row r="104" spans="2:6" s="80" customFormat="1" ht="12.75">
      <c r="B104" s="98"/>
      <c r="C104" s="99"/>
      <c r="D104" s="100"/>
      <c r="E104" s="100"/>
      <c r="F104" s="101"/>
    </row>
  </sheetData>
  <sheetProtection/>
  <mergeCells count="34">
    <mergeCell ref="C14:G14"/>
    <mergeCell ref="C15:G15"/>
    <mergeCell ref="C17:G17"/>
    <mergeCell ref="C19:G19"/>
    <mergeCell ref="C18:G18"/>
    <mergeCell ref="C20:G20"/>
    <mergeCell ref="B90:G90"/>
    <mergeCell ref="G52:K53"/>
    <mergeCell ref="G54:K54"/>
    <mergeCell ref="G61:K62"/>
    <mergeCell ref="C13:G13"/>
    <mergeCell ref="C21:G21"/>
    <mergeCell ref="G67:K67"/>
    <mergeCell ref="G64:K65"/>
    <mergeCell ref="H9:L26"/>
    <mergeCell ref="C12:G12"/>
    <mergeCell ref="G63:K63"/>
    <mergeCell ref="G58:K59"/>
    <mergeCell ref="B28:K28"/>
    <mergeCell ref="B37:K37"/>
    <mergeCell ref="G49:K49"/>
    <mergeCell ref="G55:K56"/>
    <mergeCell ref="G50:K51"/>
    <mergeCell ref="G48:K48"/>
    <mergeCell ref="B5:K5"/>
    <mergeCell ref="C11:G11"/>
    <mergeCell ref="C22:G22"/>
    <mergeCell ref="G47:K47"/>
    <mergeCell ref="G46:K46"/>
    <mergeCell ref="C23:G23"/>
    <mergeCell ref="C16:G16"/>
    <mergeCell ref="C25:G25"/>
    <mergeCell ref="C24:G24"/>
    <mergeCell ref="C10:G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Kinnisvaraekspert Tartu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Elbrecht</dc:creator>
  <cp:keywords/>
  <dc:description/>
  <cp:lastModifiedBy>Jana Kiik</cp:lastModifiedBy>
  <dcterms:created xsi:type="dcterms:W3CDTF">2010-05-21T05:12:58Z</dcterms:created>
  <dcterms:modified xsi:type="dcterms:W3CDTF">2023-08-31T13:30:27Z</dcterms:modified>
  <cp:category/>
  <cp:version/>
  <cp:contentType/>
  <cp:contentStatus/>
</cp:coreProperties>
</file>