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bookViews>
    <workbookView xWindow="0" yWindow="615" windowWidth="28800" windowHeight="15585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2" i="1" s="1"/>
  <c r="E14" i="1" s="1"/>
  <c r="B35" i="1" s="1"/>
  <c r="E13" i="1"/>
  <c r="B34" i="1"/>
  <c r="C34" i="1" s="1"/>
  <c r="D34" i="1" s="1"/>
  <c r="E34" i="1" s="1"/>
  <c r="F34" i="1" s="1"/>
  <c r="G34" i="1" s="1"/>
  <c r="M6" i="1"/>
  <c r="L6" i="1"/>
  <c r="K6" i="1"/>
  <c r="J6" i="1"/>
  <c r="I6" i="1"/>
  <c r="B24" i="1"/>
  <c r="B21" i="1"/>
  <c r="B28" i="1" s="1"/>
  <c r="C28" i="1" l="1"/>
  <c r="C35" i="1"/>
  <c r="D35" i="1"/>
  <c r="D28" i="1" l="1"/>
  <c r="E35" i="1"/>
  <c r="E28" i="1" l="1"/>
  <c r="F35" i="1"/>
  <c r="F28" i="1" l="1"/>
  <c r="G35" i="1"/>
  <c r="G28" i="1" l="1"/>
  <c r="E6" i="1"/>
  <c r="C9" i="2"/>
  <c r="D9" i="2"/>
  <c r="E9" i="2"/>
  <c r="F9" i="2"/>
  <c r="B9" i="2"/>
  <c r="B15" i="1"/>
  <c r="B27" i="1" s="1"/>
  <c r="B30" i="1" l="1"/>
  <c r="C27" i="1"/>
  <c r="B29" i="1"/>
  <c r="B31" i="1" s="1"/>
  <c r="B32" i="1" l="1"/>
  <c r="B33" i="1" s="1"/>
  <c r="B36" i="1" s="1"/>
  <c r="B39" i="1" s="1"/>
  <c r="D27" i="1"/>
  <c r="C30" i="1"/>
  <c r="C29" i="1"/>
  <c r="C31" i="1" s="1"/>
  <c r="C32" i="1" l="1"/>
  <c r="C33" i="1" s="1"/>
  <c r="C36" i="1" s="1"/>
  <c r="C39" i="1" s="1"/>
  <c r="E27" i="1"/>
  <c r="D30" i="1"/>
  <c r="D29" i="1"/>
  <c r="D31" i="1" s="1"/>
  <c r="D32" i="1" l="1"/>
  <c r="D33" i="1" s="1"/>
  <c r="D36" i="1" s="1"/>
  <c r="D39" i="1" s="1"/>
  <c r="F27" i="1"/>
  <c r="E30" i="1"/>
  <c r="E29" i="1"/>
  <c r="E31" i="1" s="1"/>
  <c r="G27" i="1" l="1"/>
  <c r="G29" i="1" s="1"/>
  <c r="G31" i="1" s="1"/>
  <c r="F29" i="1"/>
  <c r="F31" i="1" s="1"/>
  <c r="E32" i="1"/>
  <c r="E33" i="1" s="1"/>
  <c r="E36" i="1" s="1"/>
  <c r="E39" i="1" s="1"/>
  <c r="F32" i="1" l="1"/>
  <c r="F33" i="1"/>
  <c r="F36" i="1" s="1"/>
  <c r="G32" i="1"/>
  <c r="G33" i="1" s="1"/>
  <c r="G36" i="1" s="1"/>
  <c r="F37" i="1" s="1"/>
  <c r="F38" i="1" s="1"/>
  <c r="F39" i="1" l="1"/>
  <c r="B40" i="1" s="1"/>
</calcChain>
</file>

<file path=xl/sharedStrings.xml><?xml version="1.0" encoding="utf-8"?>
<sst xmlns="http://schemas.openxmlformats.org/spreadsheetml/2006/main" count="104" uniqueCount="62">
  <si>
    <t>Kuu</t>
  </si>
  <si>
    <t>Kokku</t>
  </si>
  <si>
    <t>kWh</t>
  </si>
  <si>
    <t>PEJ võimsus, kW</t>
  </si>
  <si>
    <t>Näitaja</t>
  </si>
  <si>
    <t>Toodang esimesel aastal, kWh/a</t>
  </si>
  <si>
    <t>10 kW</t>
  </si>
  <si>
    <t>50 kW katusel</t>
  </si>
  <si>
    <t>50 kW maapinnal</t>
  </si>
  <si>
    <t>500 kW</t>
  </si>
  <si>
    <t>1000 kW</t>
  </si>
  <si>
    <t>Kuluartikkel</t>
  </si>
  <si>
    <t>Igaaastased</t>
  </si>
  <si>
    <t>Hooldus, remont, käit, haldus</t>
  </si>
  <si>
    <t>Valve, side, kindlustus, niitmine, maamaks</t>
  </si>
  <si>
    <t>Periood</t>
  </si>
  <si>
    <t>Iga aasta</t>
  </si>
  <si>
    <t>Mitte iga-aastased</t>
  </si>
  <si>
    <t>Inverteri vahetus</t>
  </si>
  <si>
    <t>Elektriaudit</t>
  </si>
  <si>
    <t>Iga 10 aasta järel</t>
  </si>
  <si>
    <t>10 aasta järel</t>
  </si>
  <si>
    <t>NPS EE aritmeetiline keskmine hind, käibemaksuta s/kWh</t>
  </si>
  <si>
    <t>Päev</t>
  </si>
  <si>
    <t>Öö</t>
  </si>
  <si>
    <t>Keskmine</t>
  </si>
  <si>
    <t>12 kuu aritmeetiline keskmine börsihind, s/kWh</t>
  </si>
  <si>
    <t>WACC</t>
  </si>
  <si>
    <t>Omakapital</t>
  </si>
  <si>
    <t>Võõrkapital</t>
  </si>
  <si>
    <t>Oskaal</t>
  </si>
  <si>
    <t>Kapitali hind</t>
  </si>
  <si>
    <t>Kaalutud keskmine kapitali hind</t>
  </si>
  <si>
    <t>Iga-aastane toodangu vähenemine</t>
  </si>
  <si>
    <t>Elektri börsihind päeval</t>
  </si>
  <si>
    <t>s/kWh</t>
  </si>
  <si>
    <t>Taastuvenergia toetus</t>
  </si>
  <si>
    <t>Elektrihinna iga-aastane kasv</t>
  </si>
  <si>
    <t>Elektri hind, €/kWh</t>
  </si>
  <si>
    <t>€/kWh</t>
  </si>
  <si>
    <t>Taastuvenergia toetust makstakse veel neli aastat</t>
  </si>
  <si>
    <t>Kommentaar</t>
  </si>
  <si>
    <t>Kapitalisatsioonimäär</t>
  </si>
  <si>
    <t>Inflatsiooni prognoos</t>
  </si>
  <si>
    <t>Ilmastikust tingitud variatsioon toodangus, millega turul arvestatakse</t>
  </si>
  <si>
    <t>Käesolevas hinnangus on arvestatud vakantsust tulu tasemel. Alternatiivselt võib lähtuda ka madalamast elektritoodangust</t>
  </si>
  <si>
    <t>Tulu elektrimüügist, €</t>
  </si>
  <si>
    <t>Taastuvenergia toetus, €</t>
  </si>
  <si>
    <t>Potentsiaalne kogutulu (PGI), €</t>
  </si>
  <si>
    <t>Ilmastikust tingitud variatsoon toodangus (vakantsus), €</t>
  </si>
  <si>
    <t>Efektiivne e tegelik kogutulu (EGI), €</t>
  </si>
  <si>
    <t>Tegevuskulud</t>
  </si>
  <si>
    <t>Jooksvad kapitalikulud</t>
  </si>
  <si>
    <t>NOI</t>
  </si>
  <si>
    <t>Müügikulud</t>
  </si>
  <si>
    <t>Müügihind</t>
  </si>
  <si>
    <t>Rahavoog</t>
  </si>
  <si>
    <t>Turuväärtus</t>
  </si>
  <si>
    <t>Hinnatava vara turuväärtus väärtuse kuupäeva seisuga on 466 000 €. Leitud turuväärtus ei sisalda käibemaksu.</t>
  </si>
  <si>
    <t>Turul arvestatakse iga-aastase toodangu vähenemisena 0,75%</t>
  </si>
  <si>
    <t>Elektrihinna iga-aastane kasv on 1%</t>
  </si>
  <si>
    <t>Hinnatav 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</si>
</sst>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mmm/yyyy"/>
    <numFmt numFmtId="165" formatCode="0.0%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7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9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2" fontId="1" fillId="0" borderId="0" xfId="0" applyNumberFormat="1" applyFont="1"/>
    <xf numFmtId="9" fontId="1" fillId="0" borderId="0" xfId="1" applyFont="1"/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horizontal="center" vertical="center"/>
    </xf>
    <xf numFmtId="0" fontId="1" fillId="2" borderId="0" xfId="0" applyFont="1" applyFill="1"/>
    <xf numFmtId="3" fontId="1" fillId="2" borderId="0" xfId="0" applyNumberFormat="1" applyFont="1" applyFill="1"/>
    <xf numFmtId="0" fontId="1" fillId="0" borderId="1" xfId="0" applyFon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6" fontId="1" fillId="0" borderId="1" xfId="0" applyNumberFormat="1" applyFont="1" applyBorder="1"/>
    <xf numFmtId="0" fontId="1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>
      <selection activeCell="G18" sqref="G18"/>
    </sheetView>
  </sheetViews>
  <sheetFormatPr defaultRowHeight="14.25" x14ac:dyDescent="0.2"/>
  <cols>
    <col min="1" max="1" width="53.5703125" style="1" bestFit="1" customWidth="1"/>
    <col min="2" max="2" width="13.140625" style="1" bestFit="1" customWidth="1"/>
    <col min="3" max="3" width="13.28515625" style="1" bestFit="1" customWidth="1"/>
    <col min="4" max="4" width="30" style="1" bestFit="1" customWidth="1"/>
    <col min="5" max="5" width="9.140625" style="1"/>
    <col min="6" max="6" width="12.140625" style="1" bestFit="1" customWidth="1"/>
    <col min="7" max="7" width="9.140625" style="1"/>
    <col min="8" max="8" width="41.140625" style="1" bestFit="1" customWidth="1"/>
    <col min="9" max="9" width="11.5703125" style="1" bestFit="1" customWidth="1"/>
    <col min="10" max="11" width="9.140625" style="1"/>
    <col min="12" max="12" width="13.7109375" style="1" bestFit="1" customWidth="1"/>
    <col min="13" max="16384" width="9.140625" style="1"/>
  </cols>
  <sheetData>
    <row r="2" spans="1:14" x14ac:dyDescent="0.2">
      <c r="A2" s="1" t="s">
        <v>0</v>
      </c>
      <c r="B2" s="1" t="s">
        <v>2</v>
      </c>
      <c r="D2" s="1" t="s">
        <v>27</v>
      </c>
      <c r="E2" s="1" t="s">
        <v>30</v>
      </c>
      <c r="F2" s="1" t="s">
        <v>31</v>
      </c>
      <c r="H2" s="1" t="s">
        <v>11</v>
      </c>
      <c r="L2" s="12" t="s">
        <v>61</v>
      </c>
    </row>
    <row r="3" spans="1:14" x14ac:dyDescent="0.2">
      <c r="A3" s="4">
        <v>44136</v>
      </c>
      <c r="B3" s="3">
        <v>5819.6428571428569</v>
      </c>
      <c r="D3" s="1" t="s">
        <v>28</v>
      </c>
      <c r="E3" s="5">
        <v>0.4</v>
      </c>
      <c r="F3" s="6">
        <v>0.15</v>
      </c>
      <c r="G3" s="6"/>
      <c r="H3" s="1" t="s">
        <v>12</v>
      </c>
      <c r="I3" s="1" t="s">
        <v>6</v>
      </c>
      <c r="J3" s="1" t="s">
        <v>7</v>
      </c>
      <c r="K3" s="1" t="s">
        <v>8</v>
      </c>
      <c r="L3" s="12" t="s">
        <v>9</v>
      </c>
      <c r="M3" s="1" t="s">
        <v>10</v>
      </c>
      <c r="N3" s="1" t="s">
        <v>15</v>
      </c>
    </row>
    <row r="4" spans="1:14" x14ac:dyDescent="0.2">
      <c r="A4" s="4">
        <v>44166</v>
      </c>
      <c r="B4" s="3">
        <v>1967.8571428571427</v>
      </c>
      <c r="D4" s="1" t="s">
        <v>29</v>
      </c>
      <c r="E4" s="5">
        <v>0.6</v>
      </c>
      <c r="F4" s="6">
        <v>2.8000000000000001E-2</v>
      </c>
      <c r="G4" s="6"/>
      <c r="H4" s="1" t="s">
        <v>13</v>
      </c>
      <c r="I4" s="3">
        <v>42.5</v>
      </c>
      <c r="J4" s="3">
        <v>135</v>
      </c>
      <c r="K4" s="3">
        <v>135</v>
      </c>
      <c r="L4" s="13">
        <v>450</v>
      </c>
      <c r="M4" s="3">
        <v>900</v>
      </c>
      <c r="N4" s="1" t="s">
        <v>16</v>
      </c>
    </row>
    <row r="5" spans="1:14" x14ac:dyDescent="0.2">
      <c r="A5" s="4">
        <v>44197</v>
      </c>
      <c r="B5" s="3">
        <v>1625</v>
      </c>
      <c r="H5" s="1" t="s">
        <v>14</v>
      </c>
      <c r="I5" s="3">
        <v>0</v>
      </c>
      <c r="J5" s="3">
        <v>0</v>
      </c>
      <c r="K5" s="3">
        <v>325</v>
      </c>
      <c r="L5" s="13">
        <v>3325</v>
      </c>
      <c r="M5" s="3">
        <v>4670</v>
      </c>
      <c r="N5" s="1" t="s">
        <v>16</v>
      </c>
    </row>
    <row r="6" spans="1:14" x14ac:dyDescent="0.2">
      <c r="A6" s="4">
        <v>44228</v>
      </c>
      <c r="B6" s="3">
        <v>11937.5</v>
      </c>
      <c r="D6" s="1" t="s">
        <v>32</v>
      </c>
      <c r="E6" s="6">
        <f>E3*F3+E4*F4</f>
        <v>7.6799999999999993E-2</v>
      </c>
      <c r="H6" s="1" t="s">
        <v>1</v>
      </c>
      <c r="I6" s="3">
        <f>SUM(I4:I5)</f>
        <v>42.5</v>
      </c>
      <c r="J6" s="3">
        <f t="shared" ref="J6:M6" si="0">SUM(J4:J5)</f>
        <v>135</v>
      </c>
      <c r="K6" s="3">
        <f t="shared" si="0"/>
        <v>460</v>
      </c>
      <c r="L6" s="13">
        <f t="shared" si="0"/>
        <v>3775</v>
      </c>
      <c r="M6" s="3">
        <f t="shared" si="0"/>
        <v>5570</v>
      </c>
    </row>
    <row r="7" spans="1:14" x14ac:dyDescent="0.2">
      <c r="A7" s="4">
        <v>44256</v>
      </c>
      <c r="B7" s="3">
        <v>40523.21428571429</v>
      </c>
      <c r="D7" s="1" t="s">
        <v>42</v>
      </c>
      <c r="E7" s="5">
        <v>7.0000000000000007E-2</v>
      </c>
    </row>
    <row r="8" spans="1:14" x14ac:dyDescent="0.2">
      <c r="A8" s="4">
        <v>44287</v>
      </c>
      <c r="B8" s="3">
        <v>70864.28571428571</v>
      </c>
      <c r="D8" s="1" t="s">
        <v>43</v>
      </c>
      <c r="E8" s="5">
        <v>0.02</v>
      </c>
      <c r="H8" s="1" t="s">
        <v>17</v>
      </c>
      <c r="I8" s="1" t="s">
        <v>6</v>
      </c>
      <c r="J8" s="1" t="s">
        <v>7</v>
      </c>
      <c r="K8" s="1" t="s">
        <v>8</v>
      </c>
      <c r="L8" s="12" t="s">
        <v>9</v>
      </c>
      <c r="M8" s="1" t="s">
        <v>10</v>
      </c>
      <c r="N8" s="1" t="s">
        <v>15</v>
      </c>
    </row>
    <row r="9" spans="1:14" x14ac:dyDescent="0.2">
      <c r="A9" s="4">
        <v>44317</v>
      </c>
      <c r="B9" s="3">
        <v>75119.64285714287</v>
      </c>
      <c r="H9" s="1" t="s">
        <v>18</v>
      </c>
      <c r="I9" s="3">
        <v>2000</v>
      </c>
      <c r="J9" s="3">
        <v>4000</v>
      </c>
      <c r="K9" s="3">
        <v>4000</v>
      </c>
      <c r="L9" s="13">
        <v>40000</v>
      </c>
      <c r="M9" s="3">
        <v>80000</v>
      </c>
      <c r="N9" s="1" t="s">
        <v>21</v>
      </c>
    </row>
    <row r="10" spans="1:14" ht="42.75" x14ac:dyDescent="0.2">
      <c r="A10" s="4">
        <v>44348</v>
      </c>
      <c r="B10" s="3">
        <v>88876.78571428571</v>
      </c>
      <c r="D10" s="10" t="s">
        <v>44</v>
      </c>
      <c r="E10" s="11">
        <v>0.05</v>
      </c>
      <c r="H10" s="1" t="s">
        <v>19</v>
      </c>
      <c r="I10" s="3">
        <v>300</v>
      </c>
      <c r="J10" s="3">
        <v>300</v>
      </c>
      <c r="K10" s="3">
        <v>300</v>
      </c>
      <c r="L10" s="13">
        <v>1000</v>
      </c>
      <c r="M10" s="3">
        <v>2000</v>
      </c>
      <c r="N10" s="1" t="s">
        <v>20</v>
      </c>
    </row>
    <row r="11" spans="1:14" x14ac:dyDescent="0.2">
      <c r="A11" s="4">
        <v>44013</v>
      </c>
      <c r="B11" s="3">
        <v>79780.357142857145</v>
      </c>
      <c r="D11" s="1" t="s">
        <v>54</v>
      </c>
      <c r="E11" s="5">
        <v>0.03</v>
      </c>
      <c r="L11" s="13">
        <f>SUM(L9:L10)</f>
        <v>41000</v>
      </c>
    </row>
    <row r="12" spans="1:14" x14ac:dyDescent="0.2">
      <c r="A12" s="4">
        <v>44044</v>
      </c>
      <c r="B12" s="3">
        <v>69494.64285714287</v>
      </c>
      <c r="L12" s="12">
        <f>L11/10</f>
        <v>4100</v>
      </c>
    </row>
    <row r="13" spans="1:14" x14ac:dyDescent="0.2">
      <c r="A13" s="4">
        <v>44075</v>
      </c>
      <c r="B13" s="3">
        <v>46623.214285714283</v>
      </c>
      <c r="D13" s="1" t="s">
        <v>51</v>
      </c>
      <c r="E13" s="3">
        <f>L6</f>
        <v>3775</v>
      </c>
    </row>
    <row r="14" spans="1:14" x14ac:dyDescent="0.2">
      <c r="A14" s="4">
        <v>44105</v>
      </c>
      <c r="B14" s="3">
        <v>27150</v>
      </c>
      <c r="D14" s="1" t="s">
        <v>52</v>
      </c>
      <c r="E14" s="1">
        <f>L12</f>
        <v>4100</v>
      </c>
    </row>
    <row r="15" spans="1:14" x14ac:dyDescent="0.2">
      <c r="B15" s="3">
        <f>SUM(B3:B14)</f>
        <v>519782.1428571429</v>
      </c>
    </row>
    <row r="18" spans="1:8" x14ac:dyDescent="0.2">
      <c r="A18" s="1" t="s">
        <v>3</v>
      </c>
      <c r="B18" s="1">
        <v>500</v>
      </c>
    </row>
    <row r="19" spans="1:8" x14ac:dyDescent="0.2">
      <c r="A19" s="1" t="s">
        <v>33</v>
      </c>
      <c r="B19" s="7">
        <v>7.4999999999999997E-3</v>
      </c>
    </row>
    <row r="20" spans="1:8" x14ac:dyDescent="0.2">
      <c r="A20" s="1" t="s">
        <v>34</v>
      </c>
      <c r="B20" s="8">
        <v>7.3</v>
      </c>
      <c r="C20" s="1" t="s">
        <v>35</v>
      </c>
    </row>
    <row r="21" spans="1:8" x14ac:dyDescent="0.2">
      <c r="B21" s="8">
        <f>B20/100</f>
        <v>7.2999999999999995E-2</v>
      </c>
      <c r="C21" s="1" t="s">
        <v>39</v>
      </c>
    </row>
    <row r="22" spans="1:8" x14ac:dyDescent="0.2">
      <c r="A22" s="1" t="s">
        <v>37</v>
      </c>
      <c r="B22" s="9">
        <v>0.01</v>
      </c>
    </row>
    <row r="23" spans="1:8" x14ac:dyDescent="0.2">
      <c r="A23" s="1" t="s">
        <v>36</v>
      </c>
      <c r="B23" s="8">
        <v>5.37</v>
      </c>
      <c r="C23" s="1" t="s">
        <v>35</v>
      </c>
    </row>
    <row r="24" spans="1:8" x14ac:dyDescent="0.2">
      <c r="B24" s="8">
        <f>B23/100</f>
        <v>5.3699999999999998E-2</v>
      </c>
      <c r="C24" s="1" t="s">
        <v>39</v>
      </c>
    </row>
    <row r="26" spans="1:8" x14ac:dyDescent="0.2">
      <c r="A26" s="14" t="s">
        <v>15</v>
      </c>
      <c r="B26" s="14">
        <v>1</v>
      </c>
      <c r="C26" s="14">
        <v>2</v>
      </c>
      <c r="D26" s="14">
        <v>3</v>
      </c>
      <c r="E26" s="14">
        <v>4</v>
      </c>
      <c r="F26" s="14">
        <v>5</v>
      </c>
      <c r="G26" s="14">
        <v>6</v>
      </c>
      <c r="H26" s="1" t="s">
        <v>41</v>
      </c>
    </row>
    <row r="27" spans="1:8" x14ac:dyDescent="0.2">
      <c r="A27" s="14">
        <v>0</v>
      </c>
      <c r="B27" s="15">
        <f>B15</f>
        <v>519782.1428571429</v>
      </c>
      <c r="C27" s="15">
        <f>B27*(1-$B$19)</f>
        <v>515883.77678571438</v>
      </c>
      <c r="D27" s="15">
        <f t="shared" ref="D27:G27" si="1">C27*(1-$B$19)</f>
        <v>512014.64845982153</v>
      </c>
      <c r="E27" s="15">
        <f t="shared" si="1"/>
        <v>508174.53859637288</v>
      </c>
      <c r="F27" s="15">
        <f t="shared" si="1"/>
        <v>504363.2295569001</v>
      </c>
      <c r="G27" s="15">
        <f t="shared" si="1"/>
        <v>500580.5053352234</v>
      </c>
      <c r="H27" s="19" t="s">
        <v>59</v>
      </c>
    </row>
    <row r="28" spans="1:8" x14ac:dyDescent="0.2">
      <c r="A28" s="14" t="s">
        <v>38</v>
      </c>
      <c r="B28" s="16">
        <f>B21</f>
        <v>7.2999999999999995E-2</v>
      </c>
      <c r="C28" s="16">
        <f>B28*(1+$B$22)</f>
        <v>7.372999999999999E-2</v>
      </c>
      <c r="D28" s="16">
        <f t="shared" ref="D28:G28" si="2">C28*(1+$B$22)</f>
        <v>7.4467299999999986E-2</v>
      </c>
      <c r="E28" s="16">
        <f t="shared" si="2"/>
        <v>7.5211972999999988E-2</v>
      </c>
      <c r="F28" s="16">
        <f t="shared" si="2"/>
        <v>7.5964092729999988E-2</v>
      </c>
      <c r="G28" s="16">
        <f t="shared" si="2"/>
        <v>7.6723733657299995E-2</v>
      </c>
      <c r="H28" s="19" t="s">
        <v>60</v>
      </c>
    </row>
    <row r="29" spans="1:8" x14ac:dyDescent="0.2">
      <c r="A29" s="14" t="s">
        <v>46</v>
      </c>
      <c r="B29" s="15">
        <f>B28*B27</f>
        <v>37944.096428571429</v>
      </c>
      <c r="C29" s="15">
        <f t="shared" ref="C29:G29" si="3">C28*C27</f>
        <v>38036.110862410715</v>
      </c>
      <c r="D29" s="15">
        <f t="shared" si="3"/>
        <v>38128.34843125206</v>
      </c>
      <c r="E29" s="15">
        <f t="shared" si="3"/>
        <v>38220.809676197845</v>
      </c>
      <c r="F29" s="15">
        <f t="shared" si="3"/>
        <v>38313.495139662627</v>
      </c>
      <c r="G29" s="15">
        <f t="shared" si="3"/>
        <v>38406.405365376319</v>
      </c>
    </row>
    <row r="30" spans="1:8" x14ac:dyDescent="0.2">
      <c r="A30" s="14" t="s">
        <v>47</v>
      </c>
      <c r="B30" s="15">
        <f>B27*$B$24</f>
        <v>27912.301071428574</v>
      </c>
      <c r="C30" s="15">
        <f t="shared" ref="C30:E30" si="4">C27*$B$24</f>
        <v>27702.958813392859</v>
      </c>
      <c r="D30" s="15">
        <f t="shared" si="4"/>
        <v>27495.186622292415</v>
      </c>
      <c r="E30" s="15">
        <f t="shared" si="4"/>
        <v>27288.972722625222</v>
      </c>
      <c r="F30" s="14">
        <v>0</v>
      </c>
      <c r="G30" s="14">
        <v>0</v>
      </c>
      <c r="H30" s="1" t="s">
        <v>40</v>
      </c>
    </row>
    <row r="31" spans="1:8" x14ac:dyDescent="0.2">
      <c r="A31" s="14" t="s">
        <v>48</v>
      </c>
      <c r="B31" s="15">
        <f>SUM(B29:B30)</f>
        <v>65856.397500000006</v>
      </c>
      <c r="C31" s="15">
        <f t="shared" ref="C31:G31" si="5">SUM(C29:C30)</f>
        <v>65739.069675803577</v>
      </c>
      <c r="D31" s="15">
        <f t="shared" si="5"/>
        <v>65623.535053544474</v>
      </c>
      <c r="E31" s="15">
        <f t="shared" si="5"/>
        <v>65509.782398823067</v>
      </c>
      <c r="F31" s="15">
        <f t="shared" si="5"/>
        <v>38313.495139662627</v>
      </c>
      <c r="G31" s="15">
        <f t="shared" si="5"/>
        <v>38406.405365376319</v>
      </c>
    </row>
    <row r="32" spans="1:8" x14ac:dyDescent="0.2">
      <c r="A32" s="14" t="s">
        <v>49</v>
      </c>
      <c r="B32" s="15">
        <f>B31*-$E$10</f>
        <v>-3292.8198750000006</v>
      </c>
      <c r="C32" s="15">
        <f t="shared" ref="C32:G32" si="6">C31*-$E$10</f>
        <v>-3286.9534837901792</v>
      </c>
      <c r="D32" s="15">
        <f t="shared" si="6"/>
        <v>-3281.1767526772237</v>
      </c>
      <c r="E32" s="15">
        <f t="shared" si="6"/>
        <v>-3275.4891199411536</v>
      </c>
      <c r="F32" s="15">
        <f t="shared" si="6"/>
        <v>-1915.6747569831314</v>
      </c>
      <c r="G32" s="15">
        <f t="shared" si="6"/>
        <v>-1920.3202682688161</v>
      </c>
      <c r="H32" s="1" t="s">
        <v>45</v>
      </c>
    </row>
    <row r="33" spans="1:7" x14ac:dyDescent="0.2">
      <c r="A33" s="17" t="s">
        <v>50</v>
      </c>
      <c r="B33" s="15">
        <f>SUM(B31:B32)</f>
        <v>62563.577625000005</v>
      </c>
      <c r="C33" s="15">
        <f t="shared" ref="C33:G33" si="7">SUM(C31:C32)</f>
        <v>62452.116192013396</v>
      </c>
      <c r="D33" s="15">
        <f t="shared" si="7"/>
        <v>62342.35830086725</v>
      </c>
      <c r="E33" s="15">
        <f t="shared" si="7"/>
        <v>62234.293278881916</v>
      </c>
      <c r="F33" s="15">
        <f t="shared" si="7"/>
        <v>36397.820382679492</v>
      </c>
      <c r="G33" s="15">
        <f t="shared" si="7"/>
        <v>36486.085097107505</v>
      </c>
    </row>
    <row r="34" spans="1:7" x14ac:dyDescent="0.2">
      <c r="A34" s="14" t="s">
        <v>51</v>
      </c>
      <c r="B34" s="15">
        <f>-L6</f>
        <v>-3775</v>
      </c>
      <c r="C34" s="15">
        <f>B34*(1+$E$8)</f>
        <v>-3850.5</v>
      </c>
      <c r="D34" s="15">
        <f t="shared" ref="D34:G34" si="8">C34*(1+$E$8)</f>
        <v>-3927.51</v>
      </c>
      <c r="E34" s="15">
        <f t="shared" si="8"/>
        <v>-4006.0602000000003</v>
      </c>
      <c r="F34" s="15">
        <f t="shared" si="8"/>
        <v>-4086.1814040000004</v>
      </c>
      <c r="G34" s="15">
        <f t="shared" si="8"/>
        <v>-4167.9050320800006</v>
      </c>
    </row>
    <row r="35" spans="1:7" x14ac:dyDescent="0.2">
      <c r="A35" s="14" t="s">
        <v>52</v>
      </c>
      <c r="B35" s="15">
        <f>-E14</f>
        <v>-4100</v>
      </c>
      <c r="C35" s="15">
        <f>B35*(1+$E$8)</f>
        <v>-4182</v>
      </c>
      <c r="D35" s="15">
        <f t="shared" ref="D35:G35" si="9">C35*(1+$E$8)</f>
        <v>-4265.6400000000003</v>
      </c>
      <c r="E35" s="15">
        <f t="shared" si="9"/>
        <v>-4350.9528</v>
      </c>
      <c r="F35" s="15">
        <f t="shared" si="9"/>
        <v>-4437.9718560000001</v>
      </c>
      <c r="G35" s="15">
        <f t="shared" si="9"/>
        <v>-4526.7312931200004</v>
      </c>
    </row>
    <row r="36" spans="1:7" x14ac:dyDescent="0.2">
      <c r="A36" s="14" t="s">
        <v>53</v>
      </c>
      <c r="B36" s="15">
        <f>SUM(B33:B35)</f>
        <v>54688.577625000005</v>
      </c>
      <c r="C36" s="15">
        <f t="shared" ref="C36:G36" si="10">SUM(C33:C35)</f>
        <v>54419.616192013396</v>
      </c>
      <c r="D36" s="15">
        <f t="shared" si="10"/>
        <v>54149.208300867249</v>
      </c>
      <c r="E36" s="15">
        <f t="shared" si="10"/>
        <v>53877.280278881917</v>
      </c>
      <c r="F36" s="15">
        <f t="shared" si="10"/>
        <v>27873.667122679493</v>
      </c>
      <c r="G36" s="15">
        <f t="shared" si="10"/>
        <v>27791.448771907504</v>
      </c>
    </row>
    <row r="37" spans="1:7" x14ac:dyDescent="0.2">
      <c r="A37" s="14" t="s">
        <v>55</v>
      </c>
      <c r="B37" s="14"/>
      <c r="C37" s="14"/>
      <c r="D37" s="14"/>
      <c r="E37" s="14"/>
      <c r="F37" s="15">
        <f>G36/E7</f>
        <v>397020.69674153574</v>
      </c>
      <c r="G37" s="14"/>
    </row>
    <row r="38" spans="1:7" x14ac:dyDescent="0.2">
      <c r="A38" s="14" t="s">
        <v>54</v>
      </c>
      <c r="B38" s="14"/>
      <c r="C38" s="14"/>
      <c r="D38" s="14"/>
      <c r="E38" s="14"/>
      <c r="F38" s="15">
        <f>F37*-E11</f>
        <v>-11910.620902246072</v>
      </c>
      <c r="G38" s="14"/>
    </row>
    <row r="39" spans="1:7" x14ac:dyDescent="0.2">
      <c r="A39" s="14" t="s">
        <v>56</v>
      </c>
      <c r="B39" s="15">
        <f>SUM(B36:B38)</f>
        <v>54688.577625000005</v>
      </c>
      <c r="C39" s="15">
        <f t="shared" ref="C39:F39" si="11">SUM(C36:C38)</f>
        <v>54419.616192013396</v>
      </c>
      <c r="D39" s="15">
        <f t="shared" si="11"/>
        <v>54149.208300867249</v>
      </c>
      <c r="E39" s="15">
        <f t="shared" si="11"/>
        <v>53877.280278881917</v>
      </c>
      <c r="F39" s="15">
        <f t="shared" si="11"/>
        <v>412983.74296196911</v>
      </c>
      <c r="G39" s="14"/>
    </row>
    <row r="40" spans="1:7" x14ac:dyDescent="0.2">
      <c r="A40" s="14" t="s">
        <v>57</v>
      </c>
      <c r="B40" s="18">
        <f>ROUND(NPV(E6,B39:F39),-3)</f>
        <v>466000</v>
      </c>
      <c r="C40" s="14"/>
      <c r="D40" s="14"/>
      <c r="E40" s="14"/>
      <c r="F40" s="14"/>
      <c r="G40" s="14"/>
    </row>
    <row r="42" spans="1:7" x14ac:dyDescent="0.2">
      <c r="A42" s="1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A5" sqref="A5:G13"/>
    </sheetView>
  </sheetViews>
  <sheetFormatPr defaultRowHeight="14.25" x14ac:dyDescent="0.2"/>
  <cols>
    <col min="1" max="1" width="39.85546875" style="1" bestFit="1" customWidth="1"/>
    <col min="2" max="2" width="9.28515625" style="1" bestFit="1" customWidth="1"/>
    <col min="3" max="3" width="13.42578125" style="1" bestFit="1" customWidth="1"/>
    <col min="4" max="4" width="16.28515625" style="1" bestFit="1" customWidth="1"/>
    <col min="5" max="5" width="9.28515625" style="1" bestFit="1" customWidth="1"/>
    <col min="6" max="6" width="10.140625" style="1" bestFit="1" customWidth="1"/>
    <col min="7" max="16384" width="9.140625" style="1"/>
  </cols>
  <sheetData>
    <row r="2" spans="1:7" x14ac:dyDescent="0.2">
      <c r="A2" s="1" t="s">
        <v>4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7" x14ac:dyDescent="0.2">
      <c r="A3" s="1" t="s">
        <v>5</v>
      </c>
      <c r="B3" s="3">
        <v>7000</v>
      </c>
      <c r="C3" s="3">
        <v>35000</v>
      </c>
      <c r="D3" s="3">
        <v>51200</v>
      </c>
      <c r="E3" s="3">
        <v>512000</v>
      </c>
      <c r="F3" s="3">
        <v>1024000</v>
      </c>
    </row>
    <row r="5" spans="1:7" x14ac:dyDescent="0.2">
      <c r="A5" s="1" t="s">
        <v>11</v>
      </c>
    </row>
    <row r="6" spans="1:7" x14ac:dyDescent="0.2">
      <c r="A6" s="1" t="s">
        <v>12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15</v>
      </c>
    </row>
    <row r="7" spans="1:7" x14ac:dyDescent="0.2">
      <c r="A7" s="1" t="s">
        <v>13</v>
      </c>
      <c r="B7" s="3">
        <v>42.5</v>
      </c>
      <c r="C7" s="3">
        <v>135</v>
      </c>
      <c r="D7" s="3">
        <v>135</v>
      </c>
      <c r="E7" s="3">
        <v>450</v>
      </c>
      <c r="F7" s="3">
        <v>900</v>
      </c>
      <c r="G7" s="1" t="s">
        <v>16</v>
      </c>
    </row>
    <row r="8" spans="1:7" x14ac:dyDescent="0.2">
      <c r="A8" s="1" t="s">
        <v>14</v>
      </c>
      <c r="B8" s="3">
        <v>0</v>
      </c>
      <c r="C8" s="3">
        <v>0</v>
      </c>
      <c r="D8" s="3">
        <v>325</v>
      </c>
      <c r="E8" s="3">
        <v>3325</v>
      </c>
      <c r="F8" s="3">
        <v>4670</v>
      </c>
      <c r="G8" s="1" t="s">
        <v>16</v>
      </c>
    </row>
    <row r="9" spans="1:7" x14ac:dyDescent="0.2">
      <c r="A9" s="1" t="s">
        <v>1</v>
      </c>
      <c r="B9" s="3">
        <f>SUM(B7:B8)</f>
        <v>42.5</v>
      </c>
      <c r="C9" s="3">
        <f t="shared" ref="C9:F9" si="0">SUM(C7:C8)</f>
        <v>135</v>
      </c>
      <c r="D9" s="3">
        <f t="shared" si="0"/>
        <v>460</v>
      </c>
      <c r="E9" s="3">
        <f t="shared" si="0"/>
        <v>3775</v>
      </c>
      <c r="F9" s="3">
        <f t="shared" si="0"/>
        <v>5570</v>
      </c>
    </row>
    <row r="11" spans="1:7" x14ac:dyDescent="0.2">
      <c r="A11" s="1" t="s">
        <v>17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15</v>
      </c>
    </row>
    <row r="12" spans="1:7" x14ac:dyDescent="0.2">
      <c r="A12" s="1" t="s">
        <v>18</v>
      </c>
      <c r="B12" s="3">
        <v>2000</v>
      </c>
      <c r="C12" s="3">
        <v>4000</v>
      </c>
      <c r="D12" s="3">
        <v>4000</v>
      </c>
      <c r="E12" s="3">
        <v>40000</v>
      </c>
      <c r="F12" s="3">
        <v>80000</v>
      </c>
      <c r="G12" s="1" t="s">
        <v>21</v>
      </c>
    </row>
    <row r="13" spans="1:7" x14ac:dyDescent="0.2">
      <c r="A13" s="1" t="s">
        <v>19</v>
      </c>
      <c r="B13" s="3">
        <v>300</v>
      </c>
      <c r="C13" s="3">
        <v>300</v>
      </c>
      <c r="D13" s="3">
        <v>300</v>
      </c>
      <c r="E13" s="3">
        <v>1000</v>
      </c>
      <c r="F13" s="3">
        <v>2000</v>
      </c>
      <c r="G13" s="1" t="s">
        <v>20</v>
      </c>
    </row>
    <row r="16" spans="1:7" x14ac:dyDescent="0.2">
      <c r="A16" s="1" t="s">
        <v>22</v>
      </c>
    </row>
    <row r="17" spans="1:4" x14ac:dyDescent="0.2">
      <c r="B17" s="1" t="s">
        <v>23</v>
      </c>
      <c r="C17" s="1" t="s">
        <v>24</v>
      </c>
      <c r="D17" s="1" t="s">
        <v>25</v>
      </c>
    </row>
    <row r="18" spans="1:4" x14ac:dyDescent="0.2">
      <c r="A18" s="2">
        <v>44440</v>
      </c>
      <c r="B18" s="1">
        <v>13.51</v>
      </c>
      <c r="C18" s="1">
        <v>9.69</v>
      </c>
      <c r="D18" s="1">
        <v>12.24</v>
      </c>
    </row>
    <row r="19" spans="1:4" x14ac:dyDescent="0.2">
      <c r="A19" s="2">
        <v>44409</v>
      </c>
      <c r="B19" s="1">
        <v>9.5399999999999991</v>
      </c>
      <c r="C19" s="1">
        <v>7.02</v>
      </c>
      <c r="D19" s="1">
        <v>8.6999999999999993</v>
      </c>
    </row>
    <row r="20" spans="1:4" x14ac:dyDescent="0.2">
      <c r="A20" s="2">
        <v>44378</v>
      </c>
      <c r="B20" s="1">
        <v>9.24</v>
      </c>
      <c r="C20" s="1">
        <v>6.66</v>
      </c>
      <c r="D20" s="1">
        <v>8.3800000000000008</v>
      </c>
    </row>
    <row r="21" spans="1:4" x14ac:dyDescent="0.2">
      <c r="A21" s="2">
        <v>44348</v>
      </c>
      <c r="B21" s="1">
        <v>7.79</v>
      </c>
      <c r="C21" s="1">
        <v>5.9</v>
      </c>
      <c r="D21" s="1">
        <v>7.16</v>
      </c>
    </row>
    <row r="22" spans="1:4" x14ac:dyDescent="0.2">
      <c r="A22" s="2">
        <v>44317</v>
      </c>
      <c r="B22" s="1">
        <v>5.57</v>
      </c>
      <c r="C22" s="1">
        <v>3.38</v>
      </c>
      <c r="D22" s="1">
        <v>4.84</v>
      </c>
    </row>
    <row r="23" spans="1:4" x14ac:dyDescent="0.2">
      <c r="A23" s="2">
        <v>44287</v>
      </c>
      <c r="B23" s="1">
        <v>5.03</v>
      </c>
      <c r="C23" s="1">
        <v>3.01</v>
      </c>
      <c r="D23" s="1">
        <v>4.3600000000000003</v>
      </c>
    </row>
    <row r="24" spans="1:4" x14ac:dyDescent="0.2">
      <c r="A24" s="2">
        <v>44256</v>
      </c>
      <c r="B24" s="1">
        <v>5.78</v>
      </c>
      <c r="C24" s="1">
        <v>2.79</v>
      </c>
      <c r="D24" s="1">
        <v>4.3499999999999996</v>
      </c>
    </row>
    <row r="25" spans="1:4" x14ac:dyDescent="0.2">
      <c r="A25" s="2">
        <v>44228</v>
      </c>
      <c r="B25" s="1">
        <v>7.47</v>
      </c>
      <c r="C25" s="1">
        <v>4.33</v>
      </c>
      <c r="D25" s="1">
        <v>5.92</v>
      </c>
    </row>
    <row r="26" spans="1:4" x14ac:dyDescent="0.2">
      <c r="A26" s="2">
        <v>44197</v>
      </c>
      <c r="B26" s="1">
        <v>6.44</v>
      </c>
      <c r="C26" s="1">
        <v>4.3499999999999996</v>
      </c>
      <c r="D26" s="1">
        <v>5.35</v>
      </c>
    </row>
    <row r="27" spans="1:4" x14ac:dyDescent="0.2">
      <c r="A27" s="2">
        <v>44166</v>
      </c>
      <c r="B27" s="1">
        <v>6.2</v>
      </c>
      <c r="C27" s="1">
        <v>2.81</v>
      </c>
      <c r="D27" s="1">
        <v>4.49</v>
      </c>
    </row>
    <row r="28" spans="1:4" x14ac:dyDescent="0.2">
      <c r="A28" s="2">
        <v>44136</v>
      </c>
      <c r="B28" s="1">
        <v>5.95</v>
      </c>
      <c r="C28" s="1">
        <v>2.48</v>
      </c>
      <c r="D28" s="1">
        <v>4.0999999999999996</v>
      </c>
    </row>
    <row r="29" spans="1:4" x14ac:dyDescent="0.2">
      <c r="A29" s="2">
        <v>44105</v>
      </c>
      <c r="B29" s="1">
        <v>5.0599999999999996</v>
      </c>
      <c r="C29" s="1">
        <v>2.6</v>
      </c>
      <c r="D29" s="1">
        <v>3.76</v>
      </c>
    </row>
    <row r="30" spans="1:4" x14ac:dyDescent="0.2">
      <c r="A30" s="2">
        <v>44075</v>
      </c>
      <c r="B30" s="1">
        <v>5.15</v>
      </c>
      <c r="C30" s="1">
        <v>2.83</v>
      </c>
      <c r="D30" s="1">
        <v>3.96</v>
      </c>
    </row>
    <row r="31" spans="1:4" x14ac:dyDescent="0.2">
      <c r="A31" s="2">
        <v>44044</v>
      </c>
      <c r="B31" s="1">
        <v>5.62</v>
      </c>
      <c r="C31" s="1">
        <v>2.83</v>
      </c>
      <c r="D31" s="1">
        <v>4.09</v>
      </c>
    </row>
    <row r="32" spans="1:4" x14ac:dyDescent="0.2">
      <c r="A32" s="2">
        <v>44013</v>
      </c>
      <c r="B32" s="1">
        <v>4.0599999999999996</v>
      </c>
      <c r="C32" s="1">
        <v>1.98</v>
      </c>
      <c r="D32" s="1">
        <v>3.01</v>
      </c>
    </row>
    <row r="33" spans="1:4" x14ac:dyDescent="0.2">
      <c r="A33" s="2">
        <v>43983</v>
      </c>
      <c r="B33" s="1">
        <v>5.62</v>
      </c>
      <c r="C33" s="1">
        <v>2.83</v>
      </c>
      <c r="D33" s="1">
        <v>4.09</v>
      </c>
    </row>
    <row r="34" spans="1:4" x14ac:dyDescent="0.2">
      <c r="A34" s="1" t="s">
        <v>26</v>
      </c>
      <c r="B34" s="1">
        <v>7.3</v>
      </c>
      <c r="C34" s="1">
        <v>4.59</v>
      </c>
      <c r="D34" s="1">
        <v>6.14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Hartti Tomson</dc:creator>
  <cp:lastModifiedBy>Hartti Tomson</cp:lastModifiedBy>
  <dcterms:created xsi:type="dcterms:W3CDTF">2021-10-23T14:10:06Z</dcterms:created>
  <dcterms:modified xsi:type="dcterms:W3CDTF">2021-10-27T18:41:42Z</dcterms:modified>
</cp:coreProperties>
</file>