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Lahendus" sheetId="1" r:id="rId1"/>
    <sheet name="abiks ajalisel kohandusel" sheetId="2" r:id="rId2"/>
  </sheets>
  <definedNames/>
  <calcPr fullCalcOnLoad="1"/>
</workbook>
</file>

<file path=xl/sharedStrings.xml><?xml version="1.0" encoding="utf-8"?>
<sst xmlns="http://schemas.openxmlformats.org/spreadsheetml/2006/main" count="149" uniqueCount="110">
  <si>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</si>
  <si>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</si>
  <si>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</si>
  <si>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</si>
  <si>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</si>
  <si>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</si>
  <si>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</si>
  <si>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</si>
  <si>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</si>
  <si>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</si>
  <si>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</si>
  <si>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</si>
  <si>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</si>
  <si>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</si>
  <si>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</si>
  <si>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</si>
  <si>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</si>
  <si>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</si>
  <si>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</si>
  <si>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NB! Tegemist on vaid näitega ühest võimalikust lahenduskäigust!</t>
  </si>
  <si>
    <t>Hinnatav vara</t>
  </si>
  <si>
    <t>Võrdluselementideks on lisaks tehingu ajale tulenevalt hinnatava vara iseloomust esitatud algandmete põhjal valitud:</t>
  </si>
  <si>
    <r>
      <t xml:space="preserve">Tehingu hind, </t>
    </r>
    <r>
      <rPr>
        <sz val="10"/>
        <rFont val="Calibri"/>
        <family val="2"/>
      </rPr>
      <t>€</t>
    </r>
  </si>
  <si>
    <r>
      <t xml:space="preserve">Ajaline kohandus, </t>
    </r>
    <r>
      <rPr>
        <sz val="10"/>
        <rFont val="Calibri"/>
        <family val="2"/>
      </rPr>
      <t>€</t>
    </r>
  </si>
  <si>
    <t>Ajaldatud tehingu hind, €</t>
  </si>
  <si>
    <t>Lõpptulemuse leidmisel kasutatakse kaalutud keskmist, kuna võrreldes aritmeetilise keskmisega annab see täpsema tulemuse (võimalik on parandada kohandamisel tekkivat ebatäpsust).</t>
  </si>
  <si>
    <t>Kinnistu pindala, m²</t>
  </si>
  <si>
    <t>Hinnatavat vara koormavat hüpoteeki hindamisel ei arvestata.</t>
  </si>
  <si>
    <t>Hoone konstruktsioonid</t>
  </si>
  <si>
    <t>kivi</t>
  </si>
  <si>
    <t>puit</t>
  </si>
  <si>
    <t>väiksem, halvem</t>
  </si>
  <si>
    <t>Võrdlustehingute valik</t>
  </si>
  <si>
    <t>parem</t>
  </si>
  <si>
    <t>Võrdlustehing nr. 11</t>
  </si>
  <si>
    <t>Hoone tüüp</t>
  </si>
  <si>
    <t>üksikelamu</t>
  </si>
  <si>
    <t>liitumistasud tasumata</t>
  </si>
  <si>
    <t>Summaarne kohandus, €</t>
  </si>
  <si>
    <t>Kohandatud tehingu hind, €</t>
  </si>
  <si>
    <t>Kaalutud tehingu hinnad, €</t>
  </si>
  <si>
    <t>Kaalutud keskmine kohandatud tehingu hind, €</t>
  </si>
  <si>
    <t>abiarvutus</t>
  </si>
  <si>
    <t>Paariselamuosad on keskmiselt 15% võrra odavama hinnaga kui üksikelamud</t>
  </si>
  <si>
    <t>liitumistasu</t>
  </si>
  <si>
    <t>x%</t>
  </si>
  <si>
    <t>ajaldatud tehinguhind</t>
  </si>
  <si>
    <t>paariselamuosa</t>
  </si>
  <si>
    <t>Elamuturgu võib lugeda hindamise hetkel suhteliselt efektiivseks turusektoriks, mistõttu on võib pidada käesoleva hindamise täpsusastet keskmiseks (+/- 10%).</t>
  </si>
  <si>
    <t>2) Hoone konstruktsioonid</t>
  </si>
  <si>
    <t>3) Kinnistu pindala</t>
  </si>
  <si>
    <t>4) Hoone tüüp</t>
  </si>
  <si>
    <t>tasutud</t>
  </si>
  <si>
    <t>Puudub piisav informatsioon tehingu kohta (puudub info sisseseade maksumuse mõju kohta tehingu hinna kujunemisele)</t>
  </si>
  <si>
    <t>Sobib</t>
  </si>
  <si>
    <t>Ajaliselt liiga vana tehing</t>
  </si>
  <si>
    <t>Tegemist ei ole vaba turu tingimustes teostatud tehinguga, kuna ostjaks oli naaberkinnistu omanik ja tehinguhind keskmisest kõrgem (erihuvi)</t>
  </si>
  <si>
    <t>Tegemist ei ole vaba turu tingimustes teostatud tehinguga - sugulastevaheline tehing</t>
  </si>
  <si>
    <t>Tegemist ei ole vaba turu tingimustes müüdud kinnistuga (enampakkumine)</t>
  </si>
  <si>
    <t>Tegemist ei ole vaba turu tehinguga - tehing seotud osapoolte vahel</t>
  </si>
  <si>
    <t>Tegemist ei ole vaba turu tingimustes müüdud kinnistuga (võimalik sundmüük)</t>
  </si>
  <si>
    <t>Teisi parameetreid ei ole võrdluselementidena vaadeldud, kuna vastavalt lähteandmetele ei oma need turuväärtuse kujunemisel tähtsust või on sarnased.</t>
  </si>
  <si>
    <t>Detailplaneeringu kohaselt on kinnistul ärimaa sihtotstarve, võimalik erihuvi.</t>
  </si>
  <si>
    <t>Kuivõrd turul levinud võrdlusühikuks antud turusektoris on vara tervikhind, siis on võrdlusühikuks valitud tehingu hind tervikuna.</t>
  </si>
  <si>
    <t>Arvestades teadaolevat informatsiooni (olemasolev kasutus, asukoht elamupiirkonnas, nii detail- kui ka üldplaneering näevad maakasutuse sihtotstarbena ette elamumaa, kinnistu olemasolev maakasutuse sihtotstarve on 100% elamumaa), on  hinnatava vara parimaks kasutuseks olemasolev kasutus ühepereelamuna, kuna selliselt omandab vara kõrgeima väärtuse.</t>
  </si>
  <si>
    <t>6) Liitumised tehnovõrkudega</t>
  </si>
  <si>
    <t>5) Kõrvalhoone olemasolu</t>
  </si>
  <si>
    <t>Turuväärtuse hindamine, NB! Väärtuse kuupäevaks on 05.11.2021</t>
  </si>
  <si>
    <t>Hinnatud turuväärtus ei sisalda käibemaksu ning sellele ei lisandu käibemaksu (kuna vaadeldav segment ei ole käibemaksuga maksustatav).</t>
  </si>
  <si>
    <t>kivi, puit</t>
  </si>
  <si>
    <t>Kõrvalhoone</t>
  </si>
  <si>
    <t>puudub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</si>
  <si>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</si>
  <si>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</si>
  <si>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</si>
  <si>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</si>
  <si>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</si>
  <si>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</si>
  <si>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</si>
  <si>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</si>
  <si>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</si>
  <si>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</si>
  <si>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</si>
  <si>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</si>
  <si>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Väärtuse kuupäev</t>
  </si>
  <si>
    <t>tõus kuus</t>
  </si>
  <si>
    <t>nov 20</t>
  </si>
  <si>
    <t>märts 21</t>
  </si>
  <si>
    <t>juuli 21</t>
  </si>
  <si>
    <t>hinnad on vahepeal tõusnud (arvestatud on ka ülesandes etteantud täpsust)</t>
  </si>
  <si>
    <t>hinnad on mõnevõrra tõusnud (arvestatud on ka ülesandes etteantud täpsust)</t>
  </si>
  <si>
    <t xml:space="preserve">
2020.a. teisel poolaastal tõusid üksikelamute hinnad kokku 5%.
2021.a. esimese kolme kvartali jooksul tõusid üksikelamute hinnad kokku ca 10%. 
2021.a. IV kvartalis on üksikelamute hinnad olnud üldjoontes stabiilsed. 
Kõik toimunud muutused on kuude lõikes olnud ühtlased. 
Kõik toodud ostu-müügi tehingud on toimunud vastava kuu algusega</t>
  </si>
  <si>
    <t>väärtuse kuupäev 05.11.2021</t>
  </si>
  <si>
    <t>Kivihooned on keskmiselt ca 10% võrra kallimad kui puithooned. Segakonstruktsioonil hooned (kivi + puit) on 5% võrra madalamalt hinnatud kui kivihooned</t>
  </si>
  <si>
    <t>olemas</t>
  </si>
  <si>
    <t>Liitumistasuks on fikseeritud 7 000 eurot igale üksikelamuga kinnistule ja 4 000 eurot iga paariselamuosa kohta.</t>
  </si>
  <si>
    <t>Kaalude andmisel on väikseim kaal antud kolmandale võrdlustehingule, sest seda on kohandatud kõige enam ning suurim kaal teisele tehingule, kuna seda on kohandatud kõige vähem.</t>
  </si>
  <si>
    <t>Hinnatava vara turuväärtus on väärtuse kuupäeval 175 202 eurot ehk ümardatult 175 000 eurot (1004 €/m² taandatuna hinnatava elamu suletud netopinnale).</t>
  </si>
  <si>
    <t>Kaasaegse ja heas seisukorras kõrvalhoonega üksikelamute hinnatasemed on  ca 10% võrra kõrgemad võrreldes kinnistutega, millel kõrvalhoone puudub.</t>
  </si>
  <si>
    <t>Kinnistud hoone suurusega 90 – 130 m² on 10% madalama hinnaga kui optimaalse hoone suurusega (130 – 150 m²) kinnistud. Kinnistud hoone suurusega 150 – 190 m² on omakorda 10% kõrgema hinnaga kui optimaalse suurusega elamud</t>
  </si>
  <si>
    <t>Maatüki suurus ei mõjuta üksikelamuga või paariselamuosaga hoonestatud kinnistu hinda, kui maatüki suurus on vahemikus 1000 m² kuni 1500 m², suurema maatüki (kuni 2 200 m2) puhul on kinnistute hinnad vaadeldavas piirkonnas keskmiselt 5% kallimad. Väiksemate kui 1000 m² suuruste maatükkide puhul on aga kinnistu hinnad 5% madalamad võrreldes optimaalse suurusega kinnistutega ning 10% madalamad võrreldes suurema maa-alaga  kinnistutega</t>
  </si>
  <si>
    <t>Võrdlustehing nr. 4</t>
  </si>
  <si>
    <t>Võrdlustehing nr.  7</t>
  </si>
  <si>
    <t xml:space="preserve">Tegemist ei ole vaba turu tingimustele vastava tehinguga - vara on koormatud pikaajalise turutasemest madalama üürilepinguga, ostjaks üürnik </t>
  </si>
  <si>
    <t>Tehnovõrkudega (v.a. elekter) liitumine</t>
  </si>
  <si>
    <t>võrdlustehingu nr 4 tehinguhinnas on arvestatud ka uue omaniku kanda jääva lammutuskuluga</t>
  </si>
  <si>
    <t>samaväärne</t>
  </si>
  <si>
    <t>Sarnaste varade likviidsus on hea ja keskmine müügiperiood 6 kuni 9 kuud.</t>
  </si>
  <si>
    <t>Hoone suletud netopindala, m²</t>
  </si>
  <si>
    <t>1) Hoone suletud netopind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</si>
</sst>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"/>
    <numFmt numFmtId="187" formatCode="#,##0.000000000"/>
    <numFmt numFmtId="188" formatCode="0.000000"/>
    <numFmt numFmtId="189" formatCode="#,##0.0"/>
    <numFmt numFmtId="190" formatCode="&quot;Jah&quot;;&quot;Jah&quot;;&quot;Ei&quot;"/>
    <numFmt numFmtId="191" formatCode="&quot;Tõene&quot;;&quot;Tõene&quot;;&quot;Väär&quot;"/>
    <numFmt numFmtId="192" formatCode="&quot;Sees&quot;;&quot;Sees&quot;;&quot;Väljas&quot;"/>
    <numFmt numFmtId="193" formatCode="#,##0\ &quot;€&quot;"/>
    <numFmt numFmtId="194" formatCode="[$-425]d\.\ mmmm\ yyyy&quot;. a.&quot;"/>
    <numFmt numFmtId="195" formatCode="dd\.mm\.yy;@"/>
    <numFmt numFmtId="196" formatCode="0.0"/>
    <numFmt numFmtId="197" formatCode="[$-425]dddd\,\ d\.\ mmmm\ yyyy"/>
    <numFmt numFmtId="198" formatCode="#,##0.000"/>
    <numFmt numFmtId="199" formatCode="0.0%"/>
    <numFmt numFmtId="200" formatCode="0.00000"/>
    <numFmt numFmtId="201" formatCode="0.0000"/>
    <numFmt numFmtId="202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21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1" applyNumberFormat="0" applyAlignment="0" applyProtection="0"/>
    <xf numFmtId="0" fontId="44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0" fillId="40" borderId="15" applyNumberFormat="0" applyAlignment="0" applyProtection="0"/>
  </cellStyleXfs>
  <cellXfs count="17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6" xfId="0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9" fontId="23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17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16" fontId="21" fillId="0" borderId="0" xfId="0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horizontal="right"/>
    </xf>
    <xf numFmtId="9" fontId="23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24" fillId="0" borderId="19" xfId="0" applyNumberFormat="1" applyFont="1" applyFill="1" applyBorder="1" applyAlignment="1">
      <alignment horizontal="right"/>
    </xf>
    <xf numFmtId="9" fontId="23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left"/>
    </xf>
    <xf numFmtId="189" fontId="18" fillId="0" borderId="19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3" fontId="24" fillId="0" borderId="19" xfId="0" applyNumberFormat="1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19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18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8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3" fontId="23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52" fillId="0" borderId="0" xfId="0" applyFont="1" applyAlignment="1">
      <alignment horizontal="right"/>
    </xf>
    <xf numFmtId="19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9" fontId="5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99" fontId="0" fillId="0" borderId="0" xfId="84" applyNumberFormat="1" applyFont="1" applyAlignment="1">
      <alignment/>
    </xf>
    <xf numFmtId="199" fontId="0" fillId="0" borderId="0" xfId="0" applyNumberForma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Border="1" applyAlignment="1">
      <alignment/>
    </xf>
    <xf numFmtId="199" fontId="0" fillId="0" borderId="0" xfId="84" applyNumberFormat="1" applyFont="1" applyAlignment="1">
      <alignment horizontal="left"/>
    </xf>
    <xf numFmtId="49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vertical="center" wrapText="1"/>
    </xf>
    <xf numFmtId="14" fontId="0" fillId="2" borderId="19" xfId="0" applyNumberFormat="1" applyFont="1" applyFill="1" applyBorder="1" applyAlignment="1">
      <alignment/>
    </xf>
    <xf numFmtId="9" fontId="23" fillId="0" borderId="19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wrapText="1"/>
    </xf>
    <xf numFmtId="0" fontId="23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3" fontId="23" fillId="0" borderId="19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2" borderId="4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9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9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te" xfId="78"/>
    <cellStyle name="Output" xfId="79"/>
    <cellStyle name="Pealkiri 1" xfId="80"/>
    <cellStyle name="Pealkiri 2" xfId="81"/>
    <cellStyle name="Pealkiri 3" xfId="82"/>
    <cellStyle name="Pealkiri 4" xfId="83"/>
    <cellStyle name="Percent" xfId="84"/>
    <cellStyle name="Rõhk1" xfId="85"/>
    <cellStyle name="Rõhk2" xfId="86"/>
    <cellStyle name="Rõhk3" xfId="87"/>
    <cellStyle name="Rõhk4" xfId="88"/>
    <cellStyle name="Rõhk5" xfId="89"/>
    <cellStyle name="Rõhk6" xfId="90"/>
    <cellStyle name="Selgitav tekst" xfId="91"/>
    <cellStyle name="Sisestus" xfId="92"/>
    <cellStyle name="Title" xfId="93"/>
    <cellStyle name="Total" xfId="94"/>
    <cellStyle name="Warning Text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8</xdr:row>
      <xdr:rowOff>123825</xdr:rowOff>
    </xdr:from>
    <xdr:to>
      <xdr:col>18</xdr:col>
      <xdr:colOff>571500</xdr:colOff>
      <xdr:row>9</xdr:row>
      <xdr:rowOff>47625</xdr:rowOff>
    </xdr:to>
    <xdr:sp>
      <xdr:nvSpPr>
        <xdr:cNvPr id="1" name="Arrow: Left 8"/>
        <xdr:cNvSpPr>
          <a:spLocks/>
        </xdr:cNvSpPr>
      </xdr:nvSpPr>
      <xdr:spPr>
        <a:xfrm>
          <a:off x="9172575" y="1438275"/>
          <a:ext cx="2371725" cy="85725"/>
        </a:xfrm>
        <a:prstGeom prst="leftArrow">
          <a:avLst>
            <a:gd name="adj" fmla="val -48231"/>
          </a:avLst>
        </a:prstGeom>
        <a:gradFill rotWithShape="1">
          <a:gsLst>
            <a:gs pos="0">
              <a:srgbClr val="FF0000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142875</xdr:rowOff>
    </xdr:from>
    <xdr:to>
      <xdr:col>18</xdr:col>
      <xdr:colOff>571500</xdr:colOff>
      <xdr:row>10</xdr:row>
      <xdr:rowOff>47625</xdr:rowOff>
    </xdr:to>
    <xdr:sp>
      <xdr:nvSpPr>
        <xdr:cNvPr id="2" name="Arrow: Left 9"/>
        <xdr:cNvSpPr>
          <a:spLocks/>
        </xdr:cNvSpPr>
      </xdr:nvSpPr>
      <xdr:spPr>
        <a:xfrm>
          <a:off x="6743700" y="1619250"/>
          <a:ext cx="4800600" cy="66675"/>
        </a:xfrm>
        <a:prstGeom prst="leftArrow">
          <a:avLst>
            <a:gd name="adj" fmla="val -49208"/>
          </a:avLst>
        </a:prstGeom>
        <a:gradFill rotWithShape="1">
          <a:gsLst>
            <a:gs pos="0">
              <a:srgbClr val="FF0000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133350</xdr:rowOff>
    </xdr:from>
    <xdr:to>
      <xdr:col>18</xdr:col>
      <xdr:colOff>581025</xdr:colOff>
      <xdr:row>11</xdr:row>
      <xdr:rowOff>57150</xdr:rowOff>
    </xdr:to>
    <xdr:sp>
      <xdr:nvSpPr>
        <xdr:cNvPr id="3" name="Arrow: Left 10"/>
        <xdr:cNvSpPr>
          <a:spLocks/>
        </xdr:cNvSpPr>
      </xdr:nvSpPr>
      <xdr:spPr>
        <a:xfrm>
          <a:off x="4314825" y="1771650"/>
          <a:ext cx="7239000" cy="85725"/>
        </a:xfrm>
        <a:prstGeom prst="leftArrow">
          <a:avLst>
            <a:gd name="adj" fmla="val -49370"/>
          </a:avLst>
        </a:prstGeom>
        <a:gradFill rotWithShape="1">
          <a:gsLst>
            <a:gs pos="0">
              <a:srgbClr val="E50000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3"/>
  <sheetViews>
    <sheetView tabSelected="1" zoomScalePageLayoutView="0" workbookViewId="0" topLeftCell="A22">
      <selection activeCell="B30" sqref="B30"/>
    </sheetView>
  </sheetViews>
  <sheetFormatPr defaultColWidth="8.7109375" defaultRowHeight="12.75"/>
  <cols>
    <col min="1" max="1" width="2.421875" style="0" customWidth="1"/>
    <col min="2" max="2" width="31.57421875" style="0" customWidth="1"/>
    <col min="3" max="3" width="27.28125" style="0" customWidth="1"/>
    <col min="4" max="4" width="19.421875" style="0" customWidth="1"/>
    <col min="5" max="5" width="19.140625" style="0" customWidth="1"/>
    <col min="6" max="6" width="20.00390625" style="0" customWidth="1"/>
    <col min="7" max="7" width="35.7109375" style="0" customWidth="1"/>
    <col min="8" max="8" width="21.28125" style="0" customWidth="1"/>
    <col min="9" max="9" width="10.7109375" style="0" customWidth="1"/>
    <col min="10" max="10" width="14.00390625" style="0" customWidth="1"/>
    <col min="11" max="11" width="93.8515625" style="0" customWidth="1"/>
    <col min="12" max="12" width="10.140625" style="0" customWidth="1"/>
    <col min="13" max="13" width="11.7109375" style="0" customWidth="1"/>
  </cols>
  <sheetData>
    <row r="2" ht="17.25">
      <c r="B2" s="55" t="s">
        <v>19</v>
      </c>
    </row>
    <row r="3" spans="2:11" ht="12.7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2:11" ht="13.5">
      <c r="B4" s="57" t="s">
        <v>14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43.5" customHeight="1">
      <c r="B5" s="144" t="s">
        <v>64</v>
      </c>
      <c r="C5" s="145"/>
      <c r="D5" s="145"/>
      <c r="E5" s="145"/>
      <c r="F5" s="145"/>
      <c r="G5" s="56"/>
      <c r="H5" s="56"/>
      <c r="I5" s="56"/>
      <c r="J5" s="56"/>
      <c r="K5" s="56"/>
    </row>
    <row r="6" spans="2:11" ht="12.75"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2:11" ht="13.5">
      <c r="B7" s="73" t="s">
        <v>32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12.75">
      <c r="B8" s="1" t="s">
        <v>18</v>
      </c>
      <c r="C8" s="56"/>
      <c r="D8" s="56"/>
      <c r="E8" s="56"/>
      <c r="F8" s="56"/>
      <c r="G8" s="56"/>
      <c r="H8" s="56"/>
      <c r="I8" s="56"/>
      <c r="J8" s="56"/>
      <c r="K8" s="56"/>
    </row>
    <row r="9" spans="2:11" ht="13.5" thickBot="1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2:13" s="37" customFormat="1" ht="15.75" customHeight="1" thickBot="1">
      <c r="B10" s="53" t="s">
        <v>0</v>
      </c>
      <c r="C10" s="119" t="s">
        <v>17</v>
      </c>
      <c r="D10" s="120"/>
      <c r="E10" s="120"/>
      <c r="F10" s="120"/>
      <c r="G10" s="121"/>
      <c r="H10" s="36"/>
      <c r="I10" s="36"/>
      <c r="J10" s="36"/>
      <c r="K10" s="36"/>
      <c r="L10" s="36"/>
      <c r="M10" s="36"/>
    </row>
    <row r="11" spans="2:13" s="37" customFormat="1" ht="13.5" customHeight="1">
      <c r="B11" s="54">
        <v>1</v>
      </c>
      <c r="C11" s="104" t="s">
        <v>59</v>
      </c>
      <c r="D11" s="105"/>
      <c r="E11" s="105"/>
      <c r="F11" s="105"/>
      <c r="G11" s="106"/>
      <c r="M11" s="38"/>
    </row>
    <row r="12" spans="2:13" s="37" customFormat="1" ht="13.5" customHeight="1">
      <c r="B12" s="34">
        <v>2</v>
      </c>
      <c r="C12" s="104" t="s">
        <v>103</v>
      </c>
      <c r="D12" s="105"/>
      <c r="E12" s="105"/>
      <c r="F12" s="105"/>
      <c r="G12" s="106"/>
      <c r="M12" s="38"/>
    </row>
    <row r="13" spans="2:13" s="37" customFormat="1" ht="13.5" customHeight="1">
      <c r="B13" s="34">
        <v>3</v>
      </c>
      <c r="C13" s="104" t="s">
        <v>53</v>
      </c>
      <c r="D13" s="105"/>
      <c r="E13" s="105"/>
      <c r="F13" s="105"/>
      <c r="G13" s="106"/>
      <c r="I13" s="52"/>
      <c r="J13" s="52"/>
      <c r="K13" s="52"/>
      <c r="L13" s="52"/>
      <c r="M13" s="38"/>
    </row>
    <row r="14" spans="2:13" s="37" customFormat="1" ht="13.5" customHeight="1">
      <c r="B14" s="34">
        <v>4</v>
      </c>
      <c r="C14" s="104" t="s">
        <v>54</v>
      </c>
      <c r="D14" s="105"/>
      <c r="E14" s="105"/>
      <c r="F14" s="105"/>
      <c r="G14" s="106"/>
      <c r="I14" s="52"/>
      <c r="J14" s="52"/>
      <c r="K14" s="52"/>
      <c r="L14" s="52"/>
      <c r="M14" s="38"/>
    </row>
    <row r="15" spans="2:13" s="37" customFormat="1" ht="13.5" customHeight="1">
      <c r="B15" s="34">
        <v>5</v>
      </c>
      <c r="C15" s="104" t="s">
        <v>56</v>
      </c>
      <c r="D15" s="105"/>
      <c r="E15" s="105"/>
      <c r="F15" s="105"/>
      <c r="G15" s="106"/>
      <c r="I15" s="52"/>
      <c r="J15" s="52"/>
      <c r="K15" s="52"/>
      <c r="L15" s="52"/>
      <c r="M15" s="38"/>
    </row>
    <row r="16" spans="2:13" s="37" customFormat="1" ht="13.5" customHeight="1">
      <c r="B16" s="34">
        <v>6</v>
      </c>
      <c r="C16" s="104" t="s">
        <v>60</v>
      </c>
      <c r="D16" s="105"/>
      <c r="E16" s="105"/>
      <c r="F16" s="105"/>
      <c r="G16" s="106"/>
      <c r="I16" s="52"/>
      <c r="J16" s="52"/>
      <c r="K16" s="52"/>
      <c r="L16" s="52"/>
      <c r="M16" s="38"/>
    </row>
    <row r="17" spans="2:13" s="37" customFormat="1" ht="13.5" customHeight="1">
      <c r="B17" s="34">
        <v>7</v>
      </c>
      <c r="C17" s="104" t="s">
        <v>54</v>
      </c>
      <c r="D17" s="105"/>
      <c r="E17" s="105"/>
      <c r="F17" s="105"/>
      <c r="G17" s="106"/>
      <c r="I17" s="52"/>
      <c r="J17" s="52"/>
      <c r="K17" s="52"/>
      <c r="L17" s="52"/>
      <c r="M17" s="38"/>
    </row>
    <row r="18" spans="2:13" s="37" customFormat="1" ht="13.5" customHeight="1">
      <c r="B18" s="34">
        <v>8</v>
      </c>
      <c r="C18" s="123" t="s">
        <v>55</v>
      </c>
      <c r="D18" s="123"/>
      <c r="E18" s="123"/>
      <c r="F18" s="123"/>
      <c r="G18" s="124"/>
      <c r="I18" s="52"/>
      <c r="J18" s="52"/>
      <c r="K18" s="52"/>
      <c r="L18" s="52"/>
      <c r="M18" s="38"/>
    </row>
    <row r="19" spans="2:13" s="37" customFormat="1" ht="13.5" customHeight="1">
      <c r="B19" s="34">
        <v>9</v>
      </c>
      <c r="C19" s="123" t="s">
        <v>62</v>
      </c>
      <c r="D19" s="123"/>
      <c r="E19" s="123"/>
      <c r="F19" s="123"/>
      <c r="G19" s="124"/>
      <c r="I19" s="52"/>
      <c r="J19" s="52"/>
      <c r="K19" s="52"/>
      <c r="L19" s="52"/>
      <c r="M19" s="38"/>
    </row>
    <row r="20" spans="2:13" s="37" customFormat="1" ht="13.5" customHeight="1">
      <c r="B20" s="34">
        <v>10</v>
      </c>
      <c r="C20" s="101" t="s">
        <v>57</v>
      </c>
      <c r="D20" s="102"/>
      <c r="E20" s="102"/>
      <c r="F20" s="102"/>
      <c r="G20" s="103"/>
      <c r="I20" s="52"/>
      <c r="J20" s="52"/>
      <c r="K20" s="52"/>
      <c r="L20" s="52"/>
      <c r="M20" s="38"/>
    </row>
    <row r="21" spans="2:13" s="37" customFormat="1" ht="13.5" customHeight="1">
      <c r="B21" s="34">
        <v>11</v>
      </c>
      <c r="C21" s="104" t="s">
        <v>54</v>
      </c>
      <c r="D21" s="105"/>
      <c r="E21" s="105"/>
      <c r="F21" s="105"/>
      <c r="G21" s="106"/>
      <c r="I21" s="52"/>
      <c r="J21" s="52"/>
      <c r="K21" s="52"/>
      <c r="L21" s="52"/>
      <c r="M21" s="38"/>
    </row>
    <row r="22" spans="2:13" s="37" customFormat="1" ht="13.5" customHeight="1" thickBot="1">
      <c r="B22" s="35">
        <v>12</v>
      </c>
      <c r="C22" s="107" t="s">
        <v>58</v>
      </c>
      <c r="D22" s="108"/>
      <c r="E22" s="108"/>
      <c r="F22" s="108"/>
      <c r="G22" s="109"/>
      <c r="I22" s="153"/>
      <c r="J22" s="153"/>
      <c r="K22" s="153"/>
      <c r="L22" s="153"/>
      <c r="M22" s="153"/>
    </row>
    <row r="23" spans="2:13" ht="12.75">
      <c r="B23" s="20"/>
      <c r="C23" s="21"/>
      <c r="D23" s="22"/>
      <c r="E23" s="22"/>
      <c r="F23" s="23"/>
      <c r="G23" s="21"/>
      <c r="H23" s="27"/>
      <c r="I23" s="24"/>
      <c r="J23" s="24"/>
      <c r="K23" s="25"/>
      <c r="L23" s="26"/>
      <c r="M23" s="33"/>
    </row>
    <row r="24" spans="2:11" ht="13.5">
      <c r="B24" s="57" t="s">
        <v>3</v>
      </c>
      <c r="C24" s="56"/>
      <c r="D24" s="56"/>
      <c r="E24" s="56"/>
      <c r="F24" s="56"/>
      <c r="G24" s="56"/>
      <c r="H24" s="56"/>
      <c r="I24" s="56"/>
      <c r="J24" s="56"/>
      <c r="K24" s="56"/>
    </row>
    <row r="25" spans="2:12" ht="15.75" customHeight="1">
      <c r="B25" s="125" t="s">
        <v>63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"/>
    </row>
    <row r="26" spans="2:11" ht="12.75"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2:11" ht="13.5">
      <c r="B27" s="73" t="s">
        <v>4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2:11" ht="12.75">
      <c r="B28" s="56" t="s">
        <v>21</v>
      </c>
      <c r="C28" s="56"/>
      <c r="D28" s="56"/>
      <c r="E28" s="56"/>
      <c r="F28" s="58"/>
      <c r="G28" s="56"/>
      <c r="H28" s="56"/>
      <c r="I28" s="56"/>
      <c r="J28" s="56"/>
      <c r="K28" s="56"/>
    </row>
    <row r="29" spans="2:11" ht="12.75">
      <c r="B29" s="81" t="s">
        <v>109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2.75">
      <c r="B30" s="56" t="s">
        <v>49</v>
      </c>
      <c r="C30" s="56"/>
      <c r="D30" s="56"/>
      <c r="E30" s="56"/>
      <c r="F30" s="56"/>
      <c r="G30" s="56"/>
      <c r="H30" s="56"/>
      <c r="I30" s="56"/>
      <c r="J30" s="56"/>
      <c r="K30" s="56"/>
    </row>
    <row r="31" spans="2:11" ht="12.75">
      <c r="B31" s="56" t="s">
        <v>50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2:11" ht="12.75">
      <c r="B32" s="56" t="s">
        <v>51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2:11" ht="12.75">
      <c r="B33" s="81" t="s">
        <v>66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2:11" ht="12.75">
      <c r="B34" s="81" t="s">
        <v>65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2:12" ht="18.75" customHeight="1">
      <c r="B35" s="122" t="s">
        <v>61</v>
      </c>
      <c r="C35" s="122"/>
      <c r="D35" s="122"/>
      <c r="E35" s="122"/>
      <c r="F35" s="122"/>
      <c r="G35" s="122"/>
      <c r="H35" s="122"/>
      <c r="I35" s="122"/>
      <c r="J35" s="122"/>
      <c r="K35" s="122"/>
      <c r="L35" s="2"/>
    </row>
    <row r="36" spans="2:11" ht="12.75"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2:11" ht="13.5">
      <c r="B37" s="60" t="s">
        <v>67</v>
      </c>
      <c r="C37" s="56"/>
      <c r="D37" s="56"/>
      <c r="E37" s="56"/>
      <c r="F37" s="56"/>
      <c r="G37" s="56"/>
      <c r="H37" s="56"/>
      <c r="I37" s="56"/>
      <c r="J37" s="56"/>
      <c r="K37" s="56"/>
    </row>
    <row r="38" spans="2:11" ht="13.5" thickBot="1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2.75">
      <c r="B39" s="3"/>
      <c r="C39" s="4" t="s">
        <v>20</v>
      </c>
      <c r="D39" s="4" t="s">
        <v>101</v>
      </c>
      <c r="E39" s="4" t="s">
        <v>102</v>
      </c>
      <c r="F39" s="4" t="s">
        <v>34</v>
      </c>
      <c r="G39" s="141" t="s">
        <v>15</v>
      </c>
      <c r="H39" s="142"/>
      <c r="I39" s="142"/>
      <c r="J39" s="142"/>
      <c r="K39" s="143"/>
    </row>
    <row r="40" spans="2:11" ht="13.5">
      <c r="B40" s="41" t="s">
        <v>22</v>
      </c>
      <c r="C40" s="6"/>
      <c r="D40" s="7">
        <f>129000+4000</f>
        <v>133000</v>
      </c>
      <c r="E40" s="7">
        <v>137000</v>
      </c>
      <c r="F40" s="7">
        <v>165000</v>
      </c>
      <c r="G40" s="138" t="s">
        <v>105</v>
      </c>
      <c r="H40" s="139"/>
      <c r="I40" s="139"/>
      <c r="J40" s="139"/>
      <c r="K40" s="140"/>
    </row>
    <row r="41" spans="2:11" ht="12.75">
      <c r="B41" s="5" t="s">
        <v>1</v>
      </c>
      <c r="C41" s="94" t="s">
        <v>92</v>
      </c>
      <c r="D41" s="92" t="s">
        <v>87</v>
      </c>
      <c r="E41" s="92" t="s">
        <v>88</v>
      </c>
      <c r="F41" s="92" t="s">
        <v>86</v>
      </c>
      <c r="G41" s="132"/>
      <c r="H41" s="133"/>
      <c r="I41" s="133"/>
      <c r="J41" s="133"/>
      <c r="K41" s="134"/>
    </row>
    <row r="42" spans="2:11" ht="94.5" customHeight="1">
      <c r="B42" s="10" t="s">
        <v>2</v>
      </c>
      <c r="C42" s="6"/>
      <c r="D42" s="93" t="s">
        <v>89</v>
      </c>
      <c r="E42" s="93" t="s">
        <v>90</v>
      </c>
      <c r="F42" s="93" t="s">
        <v>89</v>
      </c>
      <c r="G42" s="116" t="s">
        <v>91</v>
      </c>
      <c r="H42" s="117"/>
      <c r="I42" s="117"/>
      <c r="J42" s="117"/>
      <c r="K42" s="118"/>
    </row>
    <row r="43" spans="2:11" ht="12.75">
      <c r="B43" s="5" t="s">
        <v>5</v>
      </c>
      <c r="C43" s="6"/>
      <c r="D43" s="39">
        <v>0.1</v>
      </c>
      <c r="E43" s="39">
        <v>0.05</v>
      </c>
      <c r="F43" s="39">
        <v>0.1</v>
      </c>
      <c r="G43" s="126"/>
      <c r="H43" s="127"/>
      <c r="I43" s="127"/>
      <c r="J43" s="127"/>
      <c r="K43" s="128"/>
    </row>
    <row r="44" spans="2:11" ht="13.5">
      <c r="B44" s="41" t="s">
        <v>23</v>
      </c>
      <c r="C44" s="6"/>
      <c r="D44" s="40">
        <f>D40*D43</f>
        <v>13300</v>
      </c>
      <c r="E44" s="40">
        <f>E40*E43</f>
        <v>6850</v>
      </c>
      <c r="F44" s="40">
        <f>F40*F43</f>
        <v>16500</v>
      </c>
      <c r="G44" s="129"/>
      <c r="H44" s="130"/>
      <c r="I44" s="130"/>
      <c r="J44" s="130"/>
      <c r="K44" s="131"/>
    </row>
    <row r="45" spans="2:11" ht="14.25" customHeight="1">
      <c r="B45" s="63" t="s">
        <v>24</v>
      </c>
      <c r="C45" s="64"/>
      <c r="D45" s="65">
        <f>D40*(1+D43)</f>
        <v>146300</v>
      </c>
      <c r="E45" s="65">
        <f>E40*(1+E43)</f>
        <v>143850</v>
      </c>
      <c r="F45" s="65">
        <f>F40*(1+F43)</f>
        <v>181500.00000000003</v>
      </c>
      <c r="G45" s="129"/>
      <c r="H45" s="130"/>
      <c r="I45" s="130"/>
      <c r="J45" s="130"/>
      <c r="K45" s="131"/>
    </row>
    <row r="46" spans="2:11" ht="12.75" customHeight="1">
      <c r="B46" s="28" t="s">
        <v>108</v>
      </c>
      <c r="C46" s="44">
        <v>174.3</v>
      </c>
      <c r="D46" s="46">
        <v>121</v>
      </c>
      <c r="E46" s="44">
        <v>185.9</v>
      </c>
      <c r="F46" s="46">
        <v>138.6</v>
      </c>
      <c r="G46" s="110" t="s">
        <v>99</v>
      </c>
      <c r="H46" s="111"/>
      <c r="I46" s="111"/>
      <c r="J46" s="111"/>
      <c r="K46" s="112"/>
    </row>
    <row r="47" spans="2:11" ht="24.75" customHeight="1">
      <c r="B47" s="11" t="s">
        <v>6</v>
      </c>
      <c r="C47" s="47"/>
      <c r="D47" s="50" t="s">
        <v>31</v>
      </c>
      <c r="E47" s="50" t="s">
        <v>106</v>
      </c>
      <c r="F47" s="50" t="s">
        <v>31</v>
      </c>
      <c r="G47" s="113"/>
      <c r="H47" s="114"/>
      <c r="I47" s="114"/>
      <c r="J47" s="114"/>
      <c r="K47" s="115"/>
    </row>
    <row r="48" spans="2:11" ht="13.5" customHeight="1">
      <c r="B48" s="11" t="s">
        <v>8</v>
      </c>
      <c r="C48" s="48"/>
      <c r="D48" s="42">
        <v>0.2</v>
      </c>
      <c r="E48" s="42">
        <v>0</v>
      </c>
      <c r="F48" s="42">
        <v>0.1</v>
      </c>
      <c r="G48" s="30"/>
      <c r="H48" s="31"/>
      <c r="I48" s="31"/>
      <c r="J48" s="31"/>
      <c r="K48" s="32"/>
    </row>
    <row r="49" spans="2:11" ht="13.5" customHeight="1">
      <c r="B49" s="28" t="s">
        <v>28</v>
      </c>
      <c r="C49" s="44" t="s">
        <v>69</v>
      </c>
      <c r="D49" s="67" t="s">
        <v>30</v>
      </c>
      <c r="E49" s="44" t="s">
        <v>69</v>
      </c>
      <c r="F49" s="67" t="s">
        <v>29</v>
      </c>
      <c r="G49" s="110" t="s">
        <v>93</v>
      </c>
      <c r="H49" s="163"/>
      <c r="I49" s="163"/>
      <c r="J49" s="163"/>
      <c r="K49" s="164"/>
    </row>
    <row r="50" spans="2:11" ht="13.5" customHeight="1">
      <c r="B50" s="11" t="s">
        <v>6</v>
      </c>
      <c r="C50" s="47"/>
      <c r="D50" s="29" t="s">
        <v>7</v>
      </c>
      <c r="E50" s="100" t="s">
        <v>106</v>
      </c>
      <c r="F50" s="29" t="s">
        <v>33</v>
      </c>
      <c r="G50" s="165"/>
      <c r="H50" s="166"/>
      <c r="I50" s="166"/>
      <c r="J50" s="166"/>
      <c r="K50" s="167"/>
    </row>
    <row r="51" spans="2:11" ht="13.5" customHeight="1">
      <c r="B51" s="11" t="s">
        <v>8</v>
      </c>
      <c r="C51" s="48"/>
      <c r="D51" s="42">
        <v>0.05</v>
      </c>
      <c r="E51" s="42">
        <v>0</v>
      </c>
      <c r="F51" s="42">
        <v>-0.05</v>
      </c>
      <c r="G51" s="30"/>
      <c r="H51" s="31"/>
      <c r="I51" s="31"/>
      <c r="J51" s="31"/>
      <c r="K51" s="32"/>
    </row>
    <row r="52" spans="2:11" ht="12.75">
      <c r="B52" s="41" t="s">
        <v>26</v>
      </c>
      <c r="C52" s="45">
        <v>2014</v>
      </c>
      <c r="D52" s="45">
        <v>1594</v>
      </c>
      <c r="E52" s="45">
        <v>890</v>
      </c>
      <c r="F52" s="45">
        <v>1341</v>
      </c>
      <c r="G52" s="110" t="s">
        <v>100</v>
      </c>
      <c r="H52" s="111"/>
      <c r="I52" s="111"/>
      <c r="J52" s="111"/>
      <c r="K52" s="112"/>
    </row>
    <row r="53" spans="2:11" ht="12.75">
      <c r="B53" s="11" t="s">
        <v>6</v>
      </c>
      <c r="C53" s="49"/>
      <c r="D53" s="97" t="s">
        <v>106</v>
      </c>
      <c r="E53" s="13" t="s">
        <v>31</v>
      </c>
      <c r="F53" s="13" t="s">
        <v>31</v>
      </c>
      <c r="G53" s="113"/>
      <c r="H53" s="114"/>
      <c r="I53" s="114"/>
      <c r="J53" s="114"/>
      <c r="K53" s="115"/>
    </row>
    <row r="54" spans="2:11" ht="12.75">
      <c r="B54" s="11" t="s">
        <v>8</v>
      </c>
      <c r="C54" s="49"/>
      <c r="D54" s="43">
        <v>0</v>
      </c>
      <c r="E54" s="43">
        <v>0.1</v>
      </c>
      <c r="F54" s="43">
        <v>0.05</v>
      </c>
      <c r="G54" s="135"/>
      <c r="H54" s="136"/>
      <c r="I54" s="136"/>
      <c r="J54" s="136"/>
      <c r="K54" s="137"/>
    </row>
    <row r="55" spans="2:11" ht="12.75">
      <c r="B55" s="66" t="s">
        <v>35</v>
      </c>
      <c r="C55" s="68" t="s">
        <v>36</v>
      </c>
      <c r="D55" s="68" t="s">
        <v>36</v>
      </c>
      <c r="E55" s="68" t="s">
        <v>47</v>
      </c>
      <c r="F55" s="68" t="s">
        <v>36</v>
      </c>
      <c r="G55" s="152" t="s">
        <v>43</v>
      </c>
      <c r="H55" s="111"/>
      <c r="I55" s="111"/>
      <c r="J55" s="111"/>
      <c r="K55" s="112"/>
    </row>
    <row r="56" spans="2:11" ht="12.75">
      <c r="B56" s="11" t="s">
        <v>6</v>
      </c>
      <c r="C56" s="12"/>
      <c r="D56" s="15" t="s">
        <v>106</v>
      </c>
      <c r="E56" s="13" t="s">
        <v>7</v>
      </c>
      <c r="F56" s="13" t="s">
        <v>106</v>
      </c>
      <c r="G56" s="113"/>
      <c r="H56" s="114"/>
      <c r="I56" s="114"/>
      <c r="J56" s="114"/>
      <c r="K56" s="115"/>
    </row>
    <row r="57" spans="2:11" ht="12.75">
      <c r="B57" s="11" t="s">
        <v>8</v>
      </c>
      <c r="C57" s="12"/>
      <c r="D57" s="43">
        <v>0</v>
      </c>
      <c r="E57" s="43">
        <v>0.15</v>
      </c>
      <c r="F57" s="43">
        <v>0</v>
      </c>
      <c r="G57" s="135"/>
      <c r="H57" s="136"/>
      <c r="I57" s="136"/>
      <c r="J57" s="136"/>
      <c r="K57" s="137"/>
    </row>
    <row r="58" spans="2:11" ht="12.75">
      <c r="B58" s="28" t="s">
        <v>70</v>
      </c>
      <c r="C58" s="82" t="s">
        <v>71</v>
      </c>
      <c r="D58" s="43" t="s">
        <v>71</v>
      </c>
      <c r="E58" s="43" t="s">
        <v>71</v>
      </c>
      <c r="F58" s="43" t="s">
        <v>94</v>
      </c>
      <c r="G58" s="110" t="s">
        <v>98</v>
      </c>
      <c r="H58" s="146"/>
      <c r="I58" s="146"/>
      <c r="J58" s="146"/>
      <c r="K58" s="147"/>
    </row>
    <row r="59" spans="2:11" ht="12.75">
      <c r="B59" s="11" t="s">
        <v>6</v>
      </c>
      <c r="C59" s="12"/>
      <c r="D59" s="95" t="s">
        <v>106</v>
      </c>
      <c r="E59" s="95" t="s">
        <v>106</v>
      </c>
      <c r="F59" s="95" t="s">
        <v>33</v>
      </c>
      <c r="G59" s="148"/>
      <c r="H59" s="149"/>
      <c r="I59" s="149"/>
      <c r="J59" s="149"/>
      <c r="K59" s="150"/>
    </row>
    <row r="60" spans="2:11" ht="12.75">
      <c r="B60" s="11" t="s">
        <v>8</v>
      </c>
      <c r="C60" s="12"/>
      <c r="D60" s="43">
        <v>0</v>
      </c>
      <c r="E60" s="43">
        <v>0</v>
      </c>
      <c r="F60" s="43">
        <v>-0.1</v>
      </c>
      <c r="G60" s="30"/>
      <c r="H60" s="31"/>
      <c r="I60" s="31"/>
      <c r="J60" s="31"/>
      <c r="K60" s="32"/>
    </row>
    <row r="61" spans="2:11" ht="26.25">
      <c r="B61" s="98" t="s">
        <v>104</v>
      </c>
      <c r="C61" s="68" t="s">
        <v>37</v>
      </c>
      <c r="D61" s="68" t="s">
        <v>52</v>
      </c>
      <c r="E61" s="68" t="s">
        <v>52</v>
      </c>
      <c r="F61" s="68" t="s">
        <v>52</v>
      </c>
      <c r="G61" s="110" t="s">
        <v>95</v>
      </c>
      <c r="H61" s="111"/>
      <c r="I61" s="111"/>
      <c r="J61" s="111"/>
      <c r="K61" s="112"/>
    </row>
    <row r="62" spans="2:11" ht="12.75">
      <c r="B62" s="11" t="s">
        <v>6</v>
      </c>
      <c r="C62" s="12"/>
      <c r="D62" s="15" t="s">
        <v>33</v>
      </c>
      <c r="E62" s="13" t="s">
        <v>33</v>
      </c>
      <c r="F62" s="13" t="s">
        <v>33</v>
      </c>
      <c r="G62" s="113"/>
      <c r="H62" s="114"/>
      <c r="I62" s="114"/>
      <c r="J62" s="114"/>
      <c r="K62" s="115"/>
    </row>
    <row r="63" spans="2:11" ht="12.75">
      <c r="B63" s="11" t="s">
        <v>8</v>
      </c>
      <c r="C63" s="12"/>
      <c r="D63" s="43">
        <v>-0.05</v>
      </c>
      <c r="E63" s="43">
        <v>-0.03</v>
      </c>
      <c r="F63" s="43">
        <v>-0.04</v>
      </c>
      <c r="G63" s="135"/>
      <c r="H63" s="136"/>
      <c r="I63" s="136"/>
      <c r="J63" s="136"/>
      <c r="K63" s="137"/>
    </row>
    <row r="64" spans="2:11" ht="12.75">
      <c r="B64" s="11" t="s">
        <v>9</v>
      </c>
      <c r="C64" s="12"/>
      <c r="D64" s="14">
        <f>D48+D51+D54+D57+D60+D63</f>
        <v>0.2</v>
      </c>
      <c r="E64" s="14">
        <f>E48+E51+E54+E57+E60+E63</f>
        <v>0.22</v>
      </c>
      <c r="F64" s="14">
        <f>F48+F51+F54+F57+F60+F63</f>
        <v>-0.04</v>
      </c>
      <c r="G64" s="157"/>
      <c r="H64" s="158"/>
      <c r="I64" s="158"/>
      <c r="J64" s="158"/>
      <c r="K64" s="159"/>
    </row>
    <row r="65" spans="2:11" ht="12.75">
      <c r="B65" s="11" t="s">
        <v>38</v>
      </c>
      <c r="C65" s="12"/>
      <c r="D65" s="69">
        <f>D45*D64</f>
        <v>29260</v>
      </c>
      <c r="E65" s="69">
        <f>E45*E64</f>
        <v>31647</v>
      </c>
      <c r="F65" s="69">
        <f>F45*F64</f>
        <v>-7260.000000000001</v>
      </c>
      <c r="G65" s="157"/>
      <c r="H65" s="158"/>
      <c r="I65" s="158"/>
      <c r="J65" s="158"/>
      <c r="K65" s="159"/>
    </row>
    <row r="66" spans="2:11" ht="12.75">
      <c r="B66" s="66" t="s">
        <v>39</v>
      </c>
      <c r="C66" s="6"/>
      <c r="D66" s="7">
        <f>D45*(1+D64)</f>
        <v>175560</v>
      </c>
      <c r="E66" s="7">
        <f>E45*(1+E64)</f>
        <v>175497</v>
      </c>
      <c r="F66" s="7">
        <f>F45*(1+F64)</f>
        <v>174240.00000000003</v>
      </c>
      <c r="G66" s="160"/>
      <c r="H66" s="161"/>
      <c r="I66" s="161"/>
      <c r="J66" s="161"/>
      <c r="K66" s="162"/>
    </row>
    <row r="67" spans="2:11" ht="26.25">
      <c r="B67" s="99" t="s">
        <v>10</v>
      </c>
      <c r="C67" s="6"/>
      <c r="D67" s="16">
        <f>ABS(D43)+ABS(D48)+ABS(D57)+ABS(D51)+ABS(D54)+ABS(D60)+ABS(D63)</f>
        <v>0.4</v>
      </c>
      <c r="E67" s="16">
        <f>ABS(E43)+ABS(E48)+ABS(E57)+ABS(E51)+ABS(E54)+ABS(E60)+ABS(E63)</f>
        <v>0.33000000000000007</v>
      </c>
      <c r="F67" s="16">
        <f>ABS(F43)+ABS(F48)+ABS(F57)+ABS(F51)+ABS(F54)+ABS(F60)+ABS(F63)</f>
        <v>0.44</v>
      </c>
      <c r="G67" s="8" t="s">
        <v>11</v>
      </c>
      <c r="H67" s="8"/>
      <c r="I67" s="8"/>
      <c r="J67" s="8"/>
      <c r="K67" s="9"/>
    </row>
    <row r="68" spans="2:11" ht="12.75">
      <c r="B68" s="5" t="s">
        <v>12</v>
      </c>
      <c r="C68" s="51">
        <f>D68+E68+F68</f>
        <v>1</v>
      </c>
      <c r="D68" s="8">
        <v>0.3</v>
      </c>
      <c r="E68" s="8">
        <v>0.45</v>
      </c>
      <c r="F68" s="8">
        <v>0.25</v>
      </c>
      <c r="G68" s="154" t="s">
        <v>96</v>
      </c>
      <c r="H68" s="155"/>
      <c r="I68" s="155"/>
      <c r="J68" s="155"/>
      <c r="K68" s="156"/>
    </row>
    <row r="69" spans="2:11" ht="14.25">
      <c r="B69" s="66" t="s">
        <v>40</v>
      </c>
      <c r="C69" s="6"/>
      <c r="D69" s="70">
        <f>D66*D68</f>
        <v>52668</v>
      </c>
      <c r="E69" s="70">
        <f>E66*E68</f>
        <v>78973.65000000001</v>
      </c>
      <c r="F69" s="70">
        <f>F66*F68</f>
        <v>43560.00000000001</v>
      </c>
      <c r="G69" s="8" t="s">
        <v>25</v>
      </c>
      <c r="H69" s="8"/>
      <c r="I69" s="8"/>
      <c r="J69" s="8"/>
      <c r="K69" s="9"/>
    </row>
    <row r="70" spans="2:11" ht="29.25" thickBot="1">
      <c r="B70" s="96" t="s">
        <v>41</v>
      </c>
      <c r="C70" s="71">
        <f>D69+E69+F69</f>
        <v>175201.65000000002</v>
      </c>
      <c r="D70" s="17"/>
      <c r="E70" s="17"/>
      <c r="F70" s="17"/>
      <c r="G70" s="18" t="s">
        <v>13</v>
      </c>
      <c r="H70" s="18"/>
      <c r="I70" s="18"/>
      <c r="J70" s="18"/>
      <c r="K70" s="19"/>
    </row>
    <row r="72" spans="2:9" ht="12.75">
      <c r="B72" s="72"/>
      <c r="C72" s="74" t="s">
        <v>42</v>
      </c>
      <c r="D72" s="75">
        <f>7000/D45</f>
        <v>0.04784688995215311</v>
      </c>
      <c r="E72" s="75">
        <f>4000/E45</f>
        <v>0.02780674313521029</v>
      </c>
      <c r="F72" s="75">
        <f>7000/F45</f>
        <v>0.03856749311294765</v>
      </c>
      <c r="H72" s="76" t="s">
        <v>46</v>
      </c>
      <c r="I72" s="77">
        <v>1</v>
      </c>
    </row>
    <row r="73" spans="2:9" ht="12.75">
      <c r="B73" s="61"/>
      <c r="C73" s="76"/>
      <c r="D73" s="76">
        <f>D63*D45</f>
        <v>-7315</v>
      </c>
      <c r="E73" s="76">
        <f>E63*E45</f>
        <v>-4315.5</v>
      </c>
      <c r="F73" s="76">
        <f>F63*F45</f>
        <v>-7260.000000000001</v>
      </c>
      <c r="H73" s="78" t="s">
        <v>44</v>
      </c>
      <c r="I73" s="74" t="s">
        <v>45</v>
      </c>
    </row>
    <row r="74" spans="2:6" ht="12.75">
      <c r="B74" s="56"/>
      <c r="C74" s="56"/>
      <c r="D74" s="56"/>
      <c r="E74" s="56"/>
      <c r="F74" s="56"/>
    </row>
    <row r="75" spans="2:8" ht="13.5">
      <c r="B75" s="151" t="s">
        <v>97</v>
      </c>
      <c r="C75" s="151"/>
      <c r="D75" s="151"/>
      <c r="E75" s="151"/>
      <c r="F75" s="151"/>
      <c r="G75" s="151"/>
      <c r="H75" s="151"/>
    </row>
    <row r="76" spans="2:6" ht="12.75">
      <c r="B76" s="56"/>
      <c r="C76" s="62"/>
      <c r="D76" s="56"/>
      <c r="E76" s="56"/>
      <c r="F76" s="79">
        <f>ROUND(C70,-3)/C46</f>
        <v>1004.016064257028</v>
      </c>
    </row>
    <row r="77" spans="2:6" ht="13.5">
      <c r="B77" s="60" t="s">
        <v>16</v>
      </c>
      <c r="C77" s="56"/>
      <c r="D77" s="56"/>
      <c r="E77" s="56"/>
      <c r="F77" s="56"/>
    </row>
    <row r="78" spans="2:6" ht="12.75">
      <c r="B78" s="81" t="s">
        <v>68</v>
      </c>
      <c r="C78" s="56"/>
      <c r="D78" s="56"/>
      <c r="E78" s="56"/>
      <c r="F78" s="56"/>
    </row>
    <row r="79" spans="2:6" ht="12.75">
      <c r="B79" s="56" t="s">
        <v>48</v>
      </c>
      <c r="C79" s="56"/>
      <c r="D79" s="56"/>
      <c r="E79" s="56"/>
      <c r="F79" s="56"/>
    </row>
    <row r="80" spans="2:6" ht="12.75">
      <c r="B80" s="81" t="s">
        <v>107</v>
      </c>
      <c r="C80" s="56"/>
      <c r="D80" s="56"/>
      <c r="E80" s="56"/>
      <c r="F80" s="56"/>
    </row>
    <row r="81" spans="2:6" ht="12.75">
      <c r="B81" s="56" t="s">
        <v>27</v>
      </c>
      <c r="C81" s="56"/>
      <c r="D81" s="56"/>
      <c r="E81" s="56"/>
      <c r="F81" s="56"/>
    </row>
    <row r="82" spans="2:6" ht="12.75">
      <c r="B82" s="56"/>
      <c r="C82" s="56"/>
      <c r="D82" s="56"/>
      <c r="E82" s="56"/>
      <c r="F82" s="56"/>
    </row>
    <row r="83" spans="4:6" ht="12.75">
      <c r="D83" s="80"/>
      <c r="E83" s="80"/>
      <c r="F83" s="80"/>
    </row>
  </sheetData>
  <sheetProtection/>
  <mergeCells count="34">
    <mergeCell ref="B5:F5"/>
    <mergeCell ref="G58:K59"/>
    <mergeCell ref="B75:H75"/>
    <mergeCell ref="G55:K56"/>
    <mergeCell ref="G57:K57"/>
    <mergeCell ref="I22:M22"/>
    <mergeCell ref="G68:K68"/>
    <mergeCell ref="G64:K66"/>
    <mergeCell ref="G63:K63"/>
    <mergeCell ref="G49:K50"/>
    <mergeCell ref="B25:K25"/>
    <mergeCell ref="G43:K45"/>
    <mergeCell ref="G41:K41"/>
    <mergeCell ref="G54:K54"/>
    <mergeCell ref="G40:K40"/>
    <mergeCell ref="G39:K39"/>
    <mergeCell ref="G61:K62"/>
    <mergeCell ref="G42:K42"/>
    <mergeCell ref="G46:K47"/>
    <mergeCell ref="C10:G10"/>
    <mergeCell ref="C16:G16"/>
    <mergeCell ref="C12:G12"/>
    <mergeCell ref="B35:K35"/>
    <mergeCell ref="G52:K53"/>
    <mergeCell ref="C18:G18"/>
    <mergeCell ref="C19:G19"/>
    <mergeCell ref="C20:G20"/>
    <mergeCell ref="C21:G21"/>
    <mergeCell ref="C22:G22"/>
    <mergeCell ref="C11:G11"/>
    <mergeCell ref="C13:G13"/>
    <mergeCell ref="C14:G14"/>
    <mergeCell ref="C15:G15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13"/>
  <sheetViews>
    <sheetView zoomScalePageLayoutView="0" workbookViewId="0" topLeftCell="A1">
      <selection activeCell="O22" sqref="O22"/>
    </sheetView>
  </sheetViews>
  <sheetFormatPr defaultColWidth="9.140625" defaultRowHeight="12.75"/>
  <sheetData>
    <row r="3" spans="8:16" ht="12.75">
      <c r="H3" s="85">
        <v>44136</v>
      </c>
      <c r="L3" s="85">
        <v>44256</v>
      </c>
      <c r="P3" s="85">
        <v>44378</v>
      </c>
    </row>
    <row r="4" spans="4:20" ht="12.75">
      <c r="D4" s="168">
        <v>0.05</v>
      </c>
      <c r="E4" s="169"/>
      <c r="F4" s="169"/>
      <c r="G4" s="169"/>
      <c r="H4" s="169"/>
      <c r="I4" s="169"/>
      <c r="J4" s="170">
        <v>0.1</v>
      </c>
      <c r="K4" s="170"/>
      <c r="L4" s="170"/>
      <c r="M4" s="170"/>
      <c r="N4" s="170"/>
      <c r="O4" s="170"/>
      <c r="P4" s="170"/>
      <c r="Q4" s="170"/>
      <c r="R4" s="170"/>
      <c r="S4" s="171">
        <v>0</v>
      </c>
      <c r="T4" s="172"/>
    </row>
    <row r="5" spans="4:20" ht="12.75">
      <c r="D5" s="84" t="s">
        <v>72</v>
      </c>
      <c r="E5" s="84" t="s">
        <v>73</v>
      </c>
      <c r="F5" s="84" t="s">
        <v>74</v>
      </c>
      <c r="G5" s="84" t="s">
        <v>75</v>
      </c>
      <c r="H5" s="84" t="s">
        <v>76</v>
      </c>
      <c r="I5" s="84" t="s">
        <v>77</v>
      </c>
      <c r="J5" s="84" t="s">
        <v>78</v>
      </c>
      <c r="K5" s="84" t="s">
        <v>79</v>
      </c>
      <c r="L5" s="84" t="s">
        <v>80</v>
      </c>
      <c r="M5" s="84" t="s">
        <v>81</v>
      </c>
      <c r="N5" s="84" t="s">
        <v>82</v>
      </c>
      <c r="O5" s="84" t="s">
        <v>83</v>
      </c>
      <c r="P5" s="84" t="s">
        <v>72</v>
      </c>
      <c r="Q5" s="84" t="s">
        <v>73</v>
      </c>
      <c r="R5" s="84" t="s">
        <v>74</v>
      </c>
      <c r="S5" s="84" t="s">
        <v>75</v>
      </c>
      <c r="T5" s="88" t="s">
        <v>76</v>
      </c>
    </row>
    <row r="6" spans="4:20" ht="13.5" thickBot="1"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9" t="s">
        <v>84</v>
      </c>
    </row>
    <row r="7" spans="3:20" ht="13.5" thickTop="1">
      <c r="C7" s="84" t="s">
        <v>85</v>
      </c>
      <c r="D7" s="86">
        <f>$D$4/6</f>
        <v>0.008333333333333333</v>
      </c>
      <c r="E7" s="86">
        <f>D7</f>
        <v>0.008333333333333333</v>
      </c>
      <c r="F7" s="86">
        <f>E7</f>
        <v>0.008333333333333333</v>
      </c>
      <c r="G7" s="86">
        <f>F7</f>
        <v>0.008333333333333333</v>
      </c>
      <c r="H7" s="86">
        <f>G7</f>
        <v>0.008333333333333333</v>
      </c>
      <c r="I7" s="86">
        <f>H7</f>
        <v>0.008333333333333333</v>
      </c>
      <c r="J7" s="86">
        <f>$J$4/9</f>
        <v>0.011111111111111112</v>
      </c>
      <c r="K7" s="87">
        <f>J7</f>
        <v>0.011111111111111112</v>
      </c>
      <c r="L7" s="87">
        <f aca="true" t="shared" si="0" ref="L7:R7">K7</f>
        <v>0.011111111111111112</v>
      </c>
      <c r="M7" s="87">
        <f t="shared" si="0"/>
        <v>0.011111111111111112</v>
      </c>
      <c r="N7" s="87">
        <f t="shared" si="0"/>
        <v>0.011111111111111112</v>
      </c>
      <c r="O7" s="87">
        <f t="shared" si="0"/>
        <v>0.011111111111111112</v>
      </c>
      <c r="P7" s="87">
        <f t="shared" si="0"/>
        <v>0.011111111111111112</v>
      </c>
      <c r="Q7" s="87">
        <f t="shared" si="0"/>
        <v>0.011111111111111112</v>
      </c>
      <c r="R7" s="87">
        <f t="shared" si="0"/>
        <v>0.011111111111111112</v>
      </c>
      <c r="T7" s="90"/>
    </row>
    <row r="8" ht="12.75">
      <c r="T8" s="90"/>
    </row>
    <row r="9" spans="16:20" ht="12.75">
      <c r="P9" s="91">
        <f>J4/9*3</f>
        <v>0.03333333333333333</v>
      </c>
      <c r="T9" s="90"/>
    </row>
    <row r="10" spans="12:20" ht="12.75">
      <c r="L10" s="91">
        <f>J4/9*7</f>
        <v>0.07777777777777778</v>
      </c>
      <c r="T10" s="90"/>
    </row>
    <row r="11" spans="8:20" ht="12.75">
      <c r="H11" s="87">
        <f>J4+(D4/6*2)</f>
        <v>0.11666666666666667</v>
      </c>
      <c r="T11" s="90"/>
    </row>
    <row r="12" ht="12.75">
      <c r="T12" s="90"/>
    </row>
    <row r="13" ht="12.75">
      <c r="T13" s="90"/>
    </row>
  </sheetData>
  <sheetProtection/>
  <mergeCells count="3">
    <mergeCell ref="D4:I4"/>
    <mergeCell ref="J4:R4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 Kiik</cp:lastModifiedBy>
  <dcterms:created xsi:type="dcterms:W3CDTF">2010-05-21T05:12:58Z</dcterms:created>
  <dcterms:modified xsi:type="dcterms:W3CDTF">2021-11-01T18:01:00Z</dcterms:modified>
  <cp:category/>
  <cp:version/>
  <cp:contentType/>
  <cp:contentStatus/>
</cp:coreProperties>
</file>